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1411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121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16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1811.xml" ContentType="application/vnd.openxmlformats-officedocument.spreadsheetml.revisionLog+xml"/>
  <Override PartName="/xl/revisions/revisionLog11421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1181.xml" ContentType="application/vnd.openxmlformats-officedocument.spreadsheetml.revisionLog+xml"/>
  <Override PartName="/xl/revisions/revisionLog1172.xml" ContentType="application/vnd.openxmlformats-officedocument.spreadsheetml.revisionLog+xml"/>
  <Override PartName="/xl/revisions/revisionLog1191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12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211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42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17111.xml" ContentType="application/vnd.openxmlformats-officedocument.spreadsheetml.revisionLog+xml"/>
  <Override PartName="/xl/revisions/revisionLog11811.xml" ContentType="application/vnd.openxmlformats-officedocument.spreadsheetml.revisionLog+xml"/>
  <Override PartName="/xl/revisions/revisionLog1201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119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21121.xml" ContentType="application/vnd.openxmlformats-officedocument.spreadsheetml.revisionLog+xml"/>
  <Override PartName="/xl/revisions/revisionLog1611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212.xml" ContentType="application/vnd.openxmlformats-officedocument.spreadsheetml.revisionLog+xml"/>
  <Override PartName="/xl/revisions/revisionLog1821.xml" ContentType="application/vnd.openxmlformats-officedocument.spreadsheetml.revisionLog+xml"/>
  <Override PartName="/xl/revisions/revisionLog1142111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1412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18211.xml" ContentType="application/vnd.openxmlformats-officedocument.spreadsheetml.revisionLog+xml"/>
  <Override PartName="/xl/revisions/revisionLog12011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25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23111.xml" ContentType="application/vnd.openxmlformats-officedocument.spreadsheetml.revisionLog+xml"/>
  <Override PartName="/xl/revisions/revisionLog13211.xml" ContentType="application/vnd.openxmlformats-officedocument.spreadsheetml.revisionLog+xml"/>
  <Override PartName="/xl/revisions/revisionLog1521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51211.xml" ContentType="application/vnd.openxmlformats-officedocument.spreadsheetml.revisionLog+xml"/>
  <Override PartName="/xl/revisions/revisionLog11131.xml" ContentType="application/vnd.openxmlformats-officedocument.spreadsheetml.revisionLog+xml"/>
  <Override PartName="/xl/revisions/revisionLog18211.xml" ContentType="application/vnd.openxmlformats-officedocument.spreadsheetml.revisionLog+xml"/>
  <Override PartName="/xl/revisions/revisionLog111311.xml" ContentType="application/vnd.openxmlformats-officedocument.spreadsheetml.revisionLog+xml"/>
  <Override PartName="/xl/revisions/revisionLog12411.xml" ContentType="application/vnd.openxmlformats-officedocument.spreadsheetml.revisionLog+xml"/>
  <Override PartName="/xl/revisions/revisionLog124111.xml" ContentType="application/vnd.openxmlformats-officedocument.spreadsheetml.revisionLog+xml"/>
  <Override PartName="/xl/revisions/revisionLog12511.xml" ContentType="application/vnd.openxmlformats-officedocument.spreadsheetml.revisionLog+xml"/>
  <Override PartName="/xl/revisions/revisionLog11613.xml" ContentType="application/vnd.openxmlformats-officedocument.spreadsheetml.revisionLog+xml"/>
  <Override PartName="/xl/revisions/revisionLog1261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301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1112.xml" ContentType="application/vnd.openxmlformats-officedocument.spreadsheetml.revisionLog+xml"/>
  <Override PartName="/xl/revisions/revisionLog11421111.xml" ContentType="application/vnd.openxmlformats-officedocument.spreadsheetml.revisionLog+xml"/>
  <Override PartName="/xl/revisions/revisionLog130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1112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162.xml" ContentType="application/vnd.openxmlformats-officedocument.spreadsheetml.revisionLog+xml"/>
  <Override PartName="/xl/revisions/revisionLog126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2711.xml" ContentType="application/vnd.openxmlformats-officedocument.spreadsheetml.revisionLog+xml"/>
  <Override PartName="/xl/revisions/revisionLog1281.xml" ContentType="application/vnd.openxmlformats-officedocument.spreadsheetml.revisionLog+xml"/>
  <Override PartName="/xl/revisions/revisionLog130111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921.xml" ContentType="application/vnd.openxmlformats-officedocument.spreadsheetml.revisionLog+xml"/>
  <Override PartName="/xl/revisions/revisionLog116131.xml" ContentType="application/vnd.openxmlformats-officedocument.spreadsheetml.revisionLog+xml"/>
  <Override PartName="/xl/revisions/revisionLog1291.xml" ContentType="application/vnd.openxmlformats-officedocument.spreadsheetml.revisionLog+xml"/>
  <Override PartName="/xl/revisions/revisionLog13311.xml" ContentType="application/vnd.openxmlformats-officedocument.spreadsheetml.revisionLog+xml"/>
  <Override PartName="/xl/revisions/revisionLog1511111.xml" ContentType="application/vnd.openxmlformats-officedocument.spreadsheetml.revisionLog+xml"/>
  <Override PartName="/xl/revisions/revisionLog1411111.xml" ContentType="application/vnd.openxmlformats-officedocument.spreadsheetml.revisionLog+xml"/>
  <Override PartName="/xl/revisions/revisionLog18111111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11211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2911.xml" ContentType="application/vnd.openxmlformats-officedocument.spreadsheetml.revisionLog+xml"/>
  <Override PartName="/xl/revisions/revisionLog133111.xml" ContentType="application/vnd.openxmlformats-officedocument.spreadsheetml.revisionLog+xml"/>
  <Override PartName="/xl/revisions/revisionLog11311.xml" ContentType="application/vnd.openxmlformats-officedocument.spreadsheetml.revisionLog+xml"/>
  <Override PartName="/xl/revisions/revisionLog114111.xml" ContentType="application/vnd.openxmlformats-officedocument.spreadsheetml.revisionLog+xml"/>
  <Override PartName="/xl/revisions/revisionLog11711.xml" ContentType="application/vnd.openxmlformats-officedocument.spreadsheetml.revisionLog+xml"/>
  <Override PartName="/xl/revisions/revisionLog1182.xml" ContentType="application/vnd.openxmlformats-officedocument.spreadsheetml.revisionLog+xml"/>
  <Override PartName="/xl/revisions/revisionLog1312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921.xml" ContentType="application/vnd.openxmlformats-officedocument.spreadsheetml.revisionLog+xml"/>
  <Override PartName="/xl/revisions/revisionLog1242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121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8113.xml" ContentType="application/vnd.openxmlformats-officedocument.spreadsheetml.revisionLog+xml"/>
  <Override PartName="/xl/revisions/revisionLog116111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1614.xml" ContentType="application/vnd.openxmlformats-officedocument.spreadsheetml.revisionLog+xml"/>
  <Override PartName="/xl/revisions/revisionLog1331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811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1911.xml" ContentType="application/vnd.openxmlformats-officedocument.spreadsheetml.revisionLog+xml"/>
  <Override PartName="/xl/revisions/revisionLog11821.xml" ContentType="application/vnd.openxmlformats-officedocument.spreadsheetml.revisionLog+xml"/>
  <Override PartName="/xl/revisions/revisionLog1512.xml" ContentType="application/vnd.openxmlformats-officedocument.spreadsheetml.revisionLog+xml"/>
  <Override PartName="/xl/revisions/revisionLog11612.xml" ContentType="application/vnd.openxmlformats-officedocument.spreadsheetml.revisionLog+xml"/>
  <Override PartName="/xl/revisions/revisionLog1242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112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1612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811111.xml" ContentType="application/vnd.openxmlformats-officedocument.spreadsheetml.revisionLog+xml"/>
  <Override PartName="/xl/revisions/revisionLog11312.xml" ContentType="application/vnd.openxmlformats-officedocument.spreadsheetml.revisionLog+xml"/>
  <Override PartName="/xl/revisions/revisionLog1161211.xml" ContentType="application/vnd.openxmlformats-officedocument.spreadsheetml.revisionLog+xml"/>
  <Override PartName="/xl/revisions/revisionLog1172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5121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26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242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570" windowHeight="10335" firstSheet="1" activeTab="2"/>
  </bookViews>
  <sheets>
    <sheet name="1" sheetId="1" r:id="rId1"/>
    <sheet name="2014 " sheetId="2" r:id="rId2"/>
    <sheet name="2014 год" sheetId="3" r:id="rId3"/>
    <sheet name="2015-2016" sheetId="4" r:id="rId4"/>
    <sheet name="2015-2016 годы" sheetId="5" r:id="rId5"/>
  </sheets>
  <definedNames>
    <definedName name="_xlnm._FilterDatabase" localSheetId="2" hidden="1">'2014 год'!$A$8:$F$1075</definedName>
    <definedName name="_xlnm._FilterDatabase" localSheetId="4" hidden="1">'2015-2016 годы'!$A$11:$L$760</definedName>
    <definedName name="Z_01485E0A_3CC8_4E53_810C_4CCEB0F47372_.wvu.FilterData" localSheetId="2" hidden="1">'2014 год'!$A$8:$F$1075</definedName>
    <definedName name="Z_01ACAFE8_2559_428B_BDCD_23D84D64DBD4_.wvu.FilterData" localSheetId="2" hidden="1">'2014 год'!$A$8:$F$1075</definedName>
    <definedName name="Z_01D26511_270A_4750_A930_03BBE2B61DDD_.wvu.FilterData" localSheetId="2" hidden="1">'2014 год'!$A$8:$F$1031</definedName>
    <definedName name="Z_023B24DA_7EE1_48F5_8C13_88FD84B80F55_.wvu.FilterData" localSheetId="2" hidden="1">'2014 год'!$A$8:$F$1075</definedName>
    <definedName name="Z_036B103F_4412_496B_B961_AE093F01CB83_.wvu.FilterData" localSheetId="2" hidden="1">'2014 год'!$A$8:$F$1075</definedName>
    <definedName name="Z_036C9AC6_7AE3_466F_AE28_17F942CBE41F_.wvu.FilterData" localSheetId="2" hidden="1">'2014 год'!$A$11:$F$1075</definedName>
    <definedName name="Z_03832DC8_6D64_4ED7_94C3_6802514517C8_.wvu.FilterData" localSheetId="2" hidden="1">'2014 год'!$A$8:$F$1031</definedName>
    <definedName name="Z_041859AE_2011_481C_90EF_147F0B3085A2_.wvu.FilterData" localSheetId="2" hidden="1">'2014 год'!$A$11:$F$1075</definedName>
    <definedName name="Z_041859AE_2011_481C_90EF_147F0B3085A2_.wvu.FilterData" localSheetId="4" hidden="1">'2015-2016 годы'!#REF!</definedName>
    <definedName name="Z_04F8D191_BA7E_4D7C_BC3E_FBB4A8939D36_.wvu.FilterData" localSheetId="2" hidden="1">'2014 год'!$A$8:$F$1075</definedName>
    <definedName name="Z_06040498_F2E2_49A5_A4AE_267ABFBEBAF0_.wvu.FilterData" localSheetId="2" hidden="1">'2014 год'!$A$11:$F$1075</definedName>
    <definedName name="Z_06AAC222_3DCA_4BD7_B5F5_24B19EFE45BD_.wvu.FilterData" localSheetId="2" hidden="1">'2014 год'!$A$8:$F$1075</definedName>
    <definedName name="Z_06AAC222_3DCA_4BD7_B5F5_24B19EFE45BD_.wvu.FilterData" localSheetId="4" hidden="1">'2015-2016 годы'!$A$11:$O$760</definedName>
    <definedName name="Z_07455A92_EDA6_4B93_BA65_AA18AFD091A0_.wvu.FilterData" localSheetId="2" hidden="1">'2014 год'!$A$8:$F$1075</definedName>
    <definedName name="Z_07770722_C194_4076_A529_2DA52B322D0D_.wvu.FilterData" localSheetId="2" hidden="1">'2014 год'!$A$8:$F$1031</definedName>
    <definedName name="Z_07C2FB7E_4C47_4802_9DEA_7C408393B259_.wvu.FilterData" localSheetId="2" hidden="1">'2014 год'!$A$8:$F$1075</definedName>
    <definedName name="Z_07E75D03_B65E_44F3_A365_79DF1C4196E9_.wvu.FilterData" localSheetId="2" hidden="1">'2014 год'!$A$11:$G$1075</definedName>
    <definedName name="Z_08237599_FE04_45EB_8B47_52B7D960BD17_.wvu.FilterData" localSheetId="2" hidden="1">'2014 год'!$A$8:$F$1075</definedName>
    <definedName name="Z_084227BD_78E6_4C87_B5D7_9DFF722D23B9_.wvu.FilterData" localSheetId="2" hidden="1">'2014 год'!$A$8:$F$1075</definedName>
    <definedName name="Z_08EE78E2_33AA_4754_A5E0_3460B124E2F2_.wvu.FilterData" localSheetId="2" hidden="1">'2014 год'!$A$8:$F$1075</definedName>
    <definedName name="Z_0935665E_7523_43B1_9D1F_26B5DD81668E_.wvu.FilterData" localSheetId="2" hidden="1">'2014 год'!$A$8:$F$1075</definedName>
    <definedName name="Z_0935665E_7523_43B1_9D1F_26B5DD81668E_.wvu.FilterData" localSheetId="4" hidden="1">'2015-2016 годы'!#REF!</definedName>
    <definedName name="Z_0938A432_AAF2_4958_A19E_1B568007172B_.wvu.FilterData" localSheetId="2" hidden="1">'2014 год'!$A$8:$F$1031</definedName>
    <definedName name="Z_09B497FA_C94C_4FAB_BCF2_AF24BC36F959_.wvu.FilterData" localSheetId="2" hidden="1">'2014 год'!$A$8:$F$1075</definedName>
    <definedName name="Z_09B497FA_C94C_4FAB_BCF2_AF24BC36F959_.wvu.FilterData" localSheetId="4" hidden="1">'2015-2016 годы'!#REF!</definedName>
    <definedName name="Z_09F925DB_BBF1_470E_AC71_0C83155C0C4A_.wvu.FilterData" localSheetId="4" hidden="1">'2015-2016 годы'!$A$13:$H$760</definedName>
    <definedName name="Z_0A312679_9F75_42F7_A03D_AC8F847E6119_.wvu.FilterData" localSheetId="2" hidden="1">'2014 год'!$A$8:$F$1075</definedName>
    <definedName name="Z_0A4620E8_0863_46A8_B6C8_812DFAB4686B_.wvu.FilterData" localSheetId="2" hidden="1">'2014 год'!$A$8:$F$1075</definedName>
    <definedName name="Z_0AADBC3F_CDA7_44F9_B301_CCED67B9931D_.wvu.FilterData" localSheetId="2" hidden="1">'2014 год'!$A$8:$F$1031</definedName>
    <definedName name="Z_0AB30962_2963_46FA_BB59_DD11D3A811F4_.wvu.FilterData" localSheetId="2" hidden="1">'2014 год'!$A$8:$F$1075</definedName>
    <definedName name="Z_0BAC3759_3662_41DD_8854_C9C921DF9B91_.wvu.FilterData" localSheetId="2" hidden="1">'2014 год'!$A$8:$F$1075</definedName>
    <definedName name="Z_0D9573CE_2FA6_4D5B_B1B4_22C7CDAB3458_.wvu.FilterData" localSheetId="2" hidden="1">'2014 год'!$A$8:$F$1031</definedName>
    <definedName name="Z_0E0CB980_E9A1_43FC_93CC_453FB500F085_.wvu.FilterData" localSheetId="2" hidden="1">'2014 год'!$A$8:$F$1075</definedName>
    <definedName name="Z_0EC69AF3_6E8D_41F1_9994_CA6B60042D61_.wvu.FilterData" localSheetId="2" hidden="1">'2014 год'!$A$8:$F$1031</definedName>
    <definedName name="Z_0EC934A2_B9EC_4ADD_8537_FF579D9BDD75_.wvu.FilterData" localSheetId="2" hidden="1">'2014 год'!$A$8:$F$1075</definedName>
    <definedName name="Z_0EC934A2_B9EC_4ADD_8537_FF579D9BDD75_.wvu.FilterData" localSheetId="4" hidden="1">'2015-2016 годы'!#REF!</definedName>
    <definedName name="Z_0F740238_1117_4135_BB06_BACFD644C737_.wvu.FilterData" localSheetId="2" hidden="1">'2014 год'!$A$8:$F$1031</definedName>
    <definedName name="Z_0FACCC27_026A_49CF_8C98_0FF992F74D9B_.wvu.FilterData" localSheetId="2" hidden="1">'2014 год'!$A$8:$F$1075</definedName>
    <definedName name="Z_105059D6_9C1E_4ABF_9D23_B56BA24F19BA_.wvu.FilterData" localSheetId="2" hidden="1">'2014 год'!$A$8:$F$1075</definedName>
    <definedName name="Z_1179E7FE_2B08_4258_BF19_A1CE2E7D2FC6_.wvu.FilterData" localSheetId="2" hidden="1">'2014 год'!$A$8:$F$1075</definedName>
    <definedName name="Z_1335F88E_5C1B_45C4_AEF5_DCB1F351776D_.wvu.FilterData" localSheetId="2" hidden="1">'2014 год'!$A$8:$F$1075</definedName>
    <definedName name="Z_1335F88E_5C1B_45C4_AEF5_DCB1F351776D_.wvu.FilterData" localSheetId="4" hidden="1">'2015-2016 годы'!#REF!</definedName>
    <definedName name="Z_13833A93_1222_44E5_8719_6F63033EB866_.wvu.FilterData" localSheetId="4" hidden="1">'2015-2016 годы'!$A$13:$H$760</definedName>
    <definedName name="Z_143A5DAF_5DA4_4009_BACB_3A99F0879F03_.wvu.FilterData" localSheetId="4" hidden="1">'2015-2016 годы'!#REF!</definedName>
    <definedName name="Z_152D13AA_5208_4CBF_AE7A_D2527615E398_.wvu.FilterData" localSheetId="2" hidden="1">'2014 год'!$A$8:$F$1075</definedName>
    <definedName name="Z_1579B769_52E1_43AD_998C_37FC2C837421_.wvu.FilterData" localSheetId="2" hidden="1">'2014 год'!$A$8:$F$1075</definedName>
    <definedName name="Z_163B8715_85B8_471E_B260_0B77DCF30478_.wvu.FilterData" localSheetId="2" hidden="1">'2014 год'!$A$8:$F$1075</definedName>
    <definedName name="Z_167491D8_6D6D_447D_A119_5E65D8431081_.wvu.FilterData" localSheetId="2" hidden="1">'2014 год'!$A$8:$F$1075</definedName>
    <definedName name="Z_167491D8_6D6D_447D_A119_5E65D8431081_.wvu.FilterData" localSheetId="4" hidden="1">'2015-2016 годы'!$A$11:$L$760</definedName>
    <definedName name="Z_167491D8_6D6D_447D_A119_5E65D8431081_.wvu.PrintArea" localSheetId="1" hidden="1">'2014 '!$A$1:$F$61</definedName>
    <definedName name="Z_167491D8_6D6D_447D_A119_5E65D8431081_.wvu.PrintArea" localSheetId="2" hidden="1">'2014 год'!$A$1:$I$1075</definedName>
    <definedName name="Z_167491D8_6D6D_447D_A119_5E65D8431081_.wvu.PrintArea" localSheetId="3" hidden="1">'2015-2016'!$A$1:$E$64</definedName>
    <definedName name="Z_167491D8_6D6D_447D_A119_5E65D8431081_.wvu.PrintArea" localSheetId="4" hidden="1">'2015-2016 годы'!$A$1:$H$758</definedName>
    <definedName name="Z_167491D8_6D6D_447D_A119_5E65D8431081_.wvu.PrintTitles" localSheetId="2" hidden="1">'2014 год'!$9:$10</definedName>
    <definedName name="Z_16C135C9_94AB_472D_93D8_5C1DA8432321_.wvu.FilterData" localSheetId="2" hidden="1">'2014 год'!$A$8:$F$1031</definedName>
    <definedName name="Z_16C135C9_94AB_472D_93D8_5C1DA8432321_.wvu.PrintArea" localSheetId="0" hidden="1">'1'!#REF!</definedName>
    <definedName name="Z_16C135C9_94AB_472D_93D8_5C1DA8432321_.wvu.PrintArea" localSheetId="2" hidden="1">'2014 год'!$A$6:$F$1031</definedName>
    <definedName name="Z_16C135C9_94AB_472D_93D8_5C1DA8432321_.wvu.PrintTitles" localSheetId="2" hidden="1">'2014 год'!$9:$10</definedName>
    <definedName name="Z_16F666D1_C44A_4B26_BC8D_90D2AA909442_.wvu.FilterData" localSheetId="2" hidden="1">'2014 год'!$A$8:$F$1075</definedName>
    <definedName name="Z_17416175_30CA_4568_8AF8_3F0279D3A0E3_.wvu.FilterData" localSheetId="2" hidden="1">'2014 год'!$A$8:$F$1031</definedName>
    <definedName name="Z_1769926D_1B8A_4C83_8C57_454986CD5F47_.wvu.FilterData" localSheetId="4" hidden="1">'2015-2016 годы'!#REF!</definedName>
    <definedName name="Z_1811BA39_143F_482B_A4C8_52C37919CE41_.wvu.FilterData" localSheetId="2" hidden="1">'2014 год'!$A$8:$F$1075</definedName>
    <definedName name="Z_184B6668_403B_48C9_B1C4_7E34F237B949_.wvu.FilterData" localSheetId="2" hidden="1">'2014 год'!$A$8:$F$1075</definedName>
    <definedName name="Z_18A11879_EC64_4FEE_AE5E_760F3730A33A_.wvu.FilterData" localSheetId="2" hidden="1">'2014 год'!$A$8:$F$1075</definedName>
    <definedName name="Z_18B69824_3244_48A5_8081_90250379CED2_.wvu.FilterData" localSheetId="2" hidden="1">'2014 год'!$A$8:$F$1075</definedName>
    <definedName name="Z_18DA4211_C1A8_4AEA_A88D_04CC8F36FDA3_.wvu.FilterData" localSheetId="2" hidden="1">'2014 год'!$A$8:$F$1031</definedName>
    <definedName name="Z_1A598C48_94DC_48C4_A7F0_4CF8286A5225_.wvu.FilterData" localSheetId="2" hidden="1">'2014 год'!$A$8:$F$1075</definedName>
    <definedName name="Z_1C060685_541B_49B8_81E5_C9855E92EF71_.wvu.Cols" localSheetId="2" hidden="1">'2014 год'!$G:$H</definedName>
    <definedName name="Z_1C060685_541B_49B8_81E5_C9855E92EF71_.wvu.FilterData" localSheetId="2" hidden="1">'2014 год'!$A$8:$F$1075</definedName>
    <definedName name="Z_1C060685_541B_49B8_81E5_C9855E92EF71_.wvu.FilterData" localSheetId="4" hidden="1">'2015-2016 годы'!$A$11:$L$760</definedName>
    <definedName name="Z_1C060685_541B_49B8_81E5_C9855E92EF71_.wvu.PrintArea" localSheetId="1" hidden="1">'2014 '!$A$1:$F$61</definedName>
    <definedName name="Z_1C060685_541B_49B8_81E5_C9855E92EF71_.wvu.PrintArea" localSheetId="2" hidden="1">'2014 год'!$A$1:$I$1075</definedName>
    <definedName name="Z_1C060685_541B_49B8_81E5_C9855E92EF71_.wvu.PrintArea" localSheetId="3" hidden="1">'2015-2016'!$A$1:$E$64</definedName>
    <definedName name="Z_1C060685_541B_49B8_81E5_C9855E92EF71_.wvu.PrintArea" localSheetId="4" hidden="1">'2015-2016 годы'!$A$1:$H$758</definedName>
    <definedName name="Z_1C29B5A3_1A43_41C7_87F8_C5550168ECA0_.wvu.FilterData" localSheetId="2" hidden="1">'2014 год'!$A$8:$F$1031</definedName>
    <definedName name="Z_1D143C16_ADFD_456C_8495_AD2E4781EB7A_.wvu.FilterData" localSheetId="2" hidden="1">'2014 год'!$A$8:$F$1075</definedName>
    <definedName name="Z_1D1D211C_E4F7_435E_85D8_9BCC191C761F_.wvu.FilterData" localSheetId="2" hidden="1">'2014 год'!$A$8:$F$1031</definedName>
    <definedName name="Z_1D233209_08DA_49F0_88CF_D3EA4EFED16A_.wvu.FilterData" localSheetId="2" hidden="1">'2014 год'!$A$8:$F$1075</definedName>
    <definedName name="Z_1DD540E2_1A89_4DA6_AEB5_115E2044A31F_.wvu.FilterData" localSheetId="2" hidden="1">'2014 год'!$A$8:$F$1031</definedName>
    <definedName name="Z_1E1CAACA_FCE9_42CE_A93A_B0BFFA628011_.wvu.FilterData" localSheetId="2" hidden="1">'2014 год'!$A$8:$F$1075</definedName>
    <definedName name="Z_1E462B95_1CC6_4470_8A15_50655F4FD348_.wvu.FilterData" localSheetId="2" hidden="1">'2014 год'!$A$8:$F$1031</definedName>
    <definedName name="Z_1E466A31_D1EC_4147_ADF2_745A7FF3D60C_.wvu.FilterData" localSheetId="2" hidden="1">'2014 год'!$A$8:$F$1075</definedName>
    <definedName name="Z_1E466A31_D1EC_4147_ADF2_745A7FF3D60C_.wvu.FilterData" localSheetId="4" hidden="1">'2015-2016 годы'!$A$11:$O$760</definedName>
    <definedName name="Z_1F5F26B2_71F8_40D2_9B14_F83C4E99AE51_.wvu.FilterData" localSheetId="2" hidden="1">'2014 год'!$A$8:$F$1031</definedName>
    <definedName name="Z_1FB463F4_2F92_4951_BF3B_22934E4DDF23_.wvu.FilterData" localSheetId="2" hidden="1">'2014 год'!$A$8:$F$1031</definedName>
    <definedName name="Z_201E4A2B_C380_4704_AD50_22F4AADE2A63_.wvu.FilterData" localSheetId="2" hidden="1">'2014 год'!$A$8:$F$1031</definedName>
    <definedName name="Z_20285BEB_BD1B_46B1_8FA6_BA4BE5781E3A_.wvu.FilterData" localSheetId="2" hidden="1">'2014 год'!$A$11:$F$1075</definedName>
    <definedName name="Z_20287FCD_37CF_4076_B4F7_AFB0E4AEA664_.wvu.FilterData" localSheetId="2" hidden="1">'2014 год'!$A$8:$F$1075</definedName>
    <definedName name="Z_20287FCD_37CF_4076_B4F7_AFB0E4AEA664_.wvu.FilterData" localSheetId="4" hidden="1">'2015-2016 годы'!#REF!</definedName>
    <definedName name="Z_20835D8E_94C2_487C_AC4E_ED4722E43B00_.wvu.FilterData" localSheetId="2" hidden="1">'2014 год'!$A$8:$F$1031</definedName>
    <definedName name="Z_20EC23B5_B485_44A6_89CB_3EB8AF394C37_.wvu.FilterData" localSheetId="2" hidden="1">'2014 год'!$A$8:$F$1075</definedName>
    <definedName name="Z_20F08A1B_20F7_4B29_BA8C_338CD14725E7_.wvu.FilterData" localSheetId="2" hidden="1">'2014 год'!$A$8:$F$1031</definedName>
    <definedName name="Z_2301F651_1CCC_45A7_9242_0A39A33735DC_.wvu.FilterData" localSheetId="2" hidden="1">'2014 год'!$A$8:$F$1075</definedName>
    <definedName name="Z_23B572C0_5AE0_4D2B_B827_461CEE71ADAD_.wvu.FilterData" localSheetId="2" hidden="1">'2014 год'!$A$8:$F$1031</definedName>
    <definedName name="Z_2550B539_4B9A_4E12_8E3C_D91BCD812AA4_.wvu.FilterData" localSheetId="2" hidden="1">'2014 год'!$A$8:$F$1075</definedName>
    <definedName name="Z_262C047B_3232_4D96_B860_63BDE0FAD674_.wvu.FilterData" localSheetId="2" hidden="1">'2014 год'!$A$8:$F$1075</definedName>
    <definedName name="Z_26666950_7B7E_4C80_A319_68E27CF2C901_.wvu.FilterData" localSheetId="2" hidden="1">'2014 год'!$A$8:$F$1075</definedName>
    <definedName name="Z_266AAAC4_ABBF_460A_9DFC_330A1F30C2C1_.wvu.FilterData" localSheetId="4" hidden="1">'2015-2016 годы'!#REF!</definedName>
    <definedName name="Z_26D334A5_C7A4_470F_9868_2E20D240BAAB_.wvu.FilterData" localSheetId="2" hidden="1">'2014 год'!$A$8:$F$1031</definedName>
    <definedName name="Z_26EA592F_540A_4F2E_91F0_6E107643B70C_.wvu.FilterData" localSheetId="2" hidden="1">'2014 год'!$A$8:$F$1075</definedName>
    <definedName name="Z_27388E48_9C14_43B8_B4A6_C752CD83E153_.wvu.FilterData" localSheetId="2" hidden="1">'2014 год'!$A$8:$F$1031</definedName>
    <definedName name="Z_2788703C_E465_488A_804A_CD102096A28D_.wvu.FilterData" localSheetId="2" hidden="1">'2014 год'!$A$8:$F$1031</definedName>
    <definedName name="Z_2938E938_3CE7_4B41_B8BA_1D74087E9DA4_.wvu.FilterData" localSheetId="2" hidden="1">'2014 год'!$A$8:$F$1075</definedName>
    <definedName name="Z_2989CB6B_0895_479A_8090_247610F1868B_.wvu.FilterData" localSheetId="2" hidden="1">'2014 год'!$A$8:$F$1075</definedName>
    <definedName name="Z_29AB9C15_3101_4012_A75E_AEA38357787D_.wvu.FilterData" localSheetId="2" hidden="1">'2014 год'!$A$8:$F$1075</definedName>
    <definedName name="Z_29D17B18_8C08_4136_85C6_32F5B13ADDBE_.wvu.FilterData" localSheetId="4" hidden="1">'2015-2016 годы'!#REF!</definedName>
    <definedName name="Z_2A5E0F5E_18F2_4605_ACBB_E33C008AF35D_.wvu.FilterData" localSheetId="4" hidden="1">'2015-2016 годы'!$A$11:$O$758</definedName>
    <definedName name="Z_2A7E352A_DF91_4DD4_97C6_5D903871A365_.wvu.FilterData" localSheetId="2" hidden="1">'2014 год'!$A$8:$F$1075</definedName>
    <definedName name="Z_2AA567BD_3DC8_4294_97EE_1414B9844668_.wvu.FilterData" localSheetId="2" hidden="1">'2014 год'!$A$8:$F$1075</definedName>
    <definedName name="Z_2ADC3093_5522_49F0_84B5_1ADF0A209C13_.wvu.FilterData" localSheetId="2" hidden="1">'2014 год'!$A$8:$F$1031</definedName>
    <definedName name="Z_2B8A2E2F_34CD_4A73_80B0_2A7FC8A9C4FD_.wvu.FilterData" localSheetId="2" hidden="1">'2014 год'!$A$8:$F$1031</definedName>
    <definedName name="Z_2BA4A7A8_80CD_4FE1_BA9C_2E3FDE25AA1D_.wvu.FilterData" localSheetId="2" hidden="1">'2014 год'!$A$8:$F$1031</definedName>
    <definedName name="Z_2C20CE73_76CE_49EF_9C5C_82A537464676_.wvu.FilterData" localSheetId="2" hidden="1">'2014 год'!$A$8:$F$1075</definedName>
    <definedName name="Z_2CBFA8FD_5557_477C_ADCC_D1649B48FF26_.wvu.FilterData" localSheetId="2" hidden="1">'2014 год'!$A$8:$F$1075</definedName>
    <definedName name="Z_2CC00D77_39F2_4E47_BBA4_A3F8E85265FC_.wvu.FilterData" localSheetId="2" hidden="1">'2014 год'!$A$8:$F$1031</definedName>
    <definedName name="Z_2CD18BE6_9F1C_4E98_B644_12805E4E086C_.wvu.FilterData" localSheetId="2" hidden="1">'2014 год'!$A$8:$F$1031</definedName>
    <definedName name="Z_2D1F7A33_09AE_46BF_96CC_E47D31065421_.wvu.FilterData" localSheetId="2" hidden="1">'2014 год'!$A$8:$F$1075</definedName>
    <definedName name="Z_2F2D79B0_5674_42B4_A028_59E60146B088_.wvu.FilterData" localSheetId="2" hidden="1">'2014 год'!$A$8:$F$1031</definedName>
    <definedName name="Z_2F59CC07_2BE2_45EB_9145_1C2327618AD8_.wvu.FilterData" localSheetId="2" hidden="1">'2014 год'!$A$8:$F$1075</definedName>
    <definedName name="Z_30C5686C_CD74_4995_BD3D_B7A0EAFA7686_.wvu.FilterData" localSheetId="2" hidden="1">'2014 год'!$A$11:$F$1075</definedName>
    <definedName name="Z_30C71730_661E_4F2F_9F9C_DE5ABFD0F18C_.wvu.FilterData" localSheetId="2" hidden="1">'2014 год'!$A$8:$F$1075</definedName>
    <definedName name="Z_30CC1E97_5C4F_400A_8AB0_284135BE9A9F_.wvu.FilterData" localSheetId="2" hidden="1">'2014 год'!$A$8:$F$1075</definedName>
    <definedName name="Z_30F8596E_B575_4EAF_8901_4BFC09A5C06B_.wvu.FilterData" localSheetId="2" hidden="1">'2014 год'!$A$8:$F$1031</definedName>
    <definedName name="Z_31265C14_8474_48E4_BADE_268998DF9E01_.wvu.FilterData" localSheetId="2" hidden="1">'2014 год'!$A$8:$F$1031</definedName>
    <definedName name="Z_317CD477_3AD4_482A_AF07_EEB4C18E49DE_.wvu.FilterData" localSheetId="2" hidden="1">'2014 год'!$A$8:$F$1075</definedName>
    <definedName name="Z_31AB95D6_A67D_472B_B4AF_A6C80D7C10B4_.wvu.FilterData" localSheetId="2" hidden="1">'2014 год'!$A$8:$F$1075</definedName>
    <definedName name="Z_31C54A89_D172_4A87_B601_9B991364CEE1_.wvu.FilterData" localSheetId="2" hidden="1">'2014 год'!$A$8:$F$1031</definedName>
    <definedName name="Z_3310EC00_E317_4268_B5C8_F3049D5842E8_.wvu.FilterData" localSheetId="2" hidden="1">'2014 год'!$A$8:$F$1075</definedName>
    <definedName name="Z_336A385C_ED94_42A7_B125_AD7BA6FF20D8_.wvu.FilterData" localSheetId="4" hidden="1">'2015-2016 годы'!#REF!</definedName>
    <definedName name="Z_3449C47B_51AB_40A8_B2A2_08B69719CE86_.wvu.FilterData" localSheetId="2" hidden="1">'2014 год'!$A$8:$F$1031</definedName>
    <definedName name="Z_34CA7316_21D3_43B0_B4D3_6E9FC18023BF_.wvu.FilterData" localSheetId="2" hidden="1">'2014 год'!$A$11:$F$1075</definedName>
    <definedName name="Z_34CA7316_21D3_43B0_B4D3_6E9FC18023BF_.wvu.FilterData" localSheetId="4" hidden="1">'2015-2016 годы'!#REF!</definedName>
    <definedName name="Z_34CA7316_21D3_43B0_B4D3_6E9FC18023BF_.wvu.PrintArea" localSheetId="0" hidden="1">'1'!#REF!</definedName>
    <definedName name="Z_34CA7316_21D3_43B0_B4D3_6E9FC18023BF_.wvu.PrintArea" localSheetId="2" hidden="1">'2014 год'!$A$1:$G$1075</definedName>
    <definedName name="Z_34CA7316_21D3_43B0_B4D3_6E9FC18023BF_.wvu.PrintArea" localSheetId="4" hidden="1">'2015-2016 годы'!#REF!</definedName>
    <definedName name="Z_34CA7316_21D3_43B0_B4D3_6E9FC18023BF_.wvu.PrintTitles" localSheetId="2" hidden="1">'2014 год'!$9:$10</definedName>
    <definedName name="Z_34CA7316_21D3_43B0_B4D3_6E9FC18023BF_.wvu.PrintTitles" localSheetId="4" hidden="1">'2015-2016 годы'!$17:$18</definedName>
    <definedName name="Z_34CA7316_21D3_43B0_B4D3_6E9FC18023BF_.wvu.Rows" localSheetId="4" hidden="1">'2015-2016 годы'!#REF!,'2015-2016 годы'!$280:$282</definedName>
    <definedName name="Z_364C6F56_3BB4_4DC8_B041_6B406C30C678_.wvu.FilterData" localSheetId="2" hidden="1">'2014 год'!$A$8:$F$1031</definedName>
    <definedName name="Z_3662A0BD_B768_4748_AEB6_8D557EF3AF75_.wvu.FilterData" localSheetId="2" hidden="1">'2014 год'!$A$8:$F$1075</definedName>
    <definedName name="Z_3669C92C_DC9E_4892_8945_C737DEF84408_.wvu.FilterData" localSheetId="2" hidden="1">'2014 год'!$A$8:$F$1031</definedName>
    <definedName name="Z_366EFB70_8B99_4D08_B246_B31A2F884A3E_.wvu.FilterData" localSheetId="2" hidden="1">'2014 год'!$A$8:$F$1031</definedName>
    <definedName name="Z_37264707_2155_4964_A093_B93EC4D54EC1_.wvu.FilterData" localSheetId="2" hidden="1">'2014 год'!$A$8:$F$1075</definedName>
    <definedName name="Z_3728B404_ADA0_4026_9738_F6BBC472487B_.wvu.FilterData" localSheetId="2" hidden="1">'2014 год'!$A$8:$F$1031</definedName>
    <definedName name="Z_38185181_CCB4_4524_A468_D856B2AF5242_.wvu.FilterData" localSheetId="2" hidden="1">'2014 год'!$A$8:$F$1075</definedName>
    <definedName name="Z_3896D90E_6C02_40E7_80E3_5AE50547F6BD_.wvu.FilterData" localSheetId="2" hidden="1">'2014 год'!$A$8:$F$1031</definedName>
    <definedName name="Z_390019E6_C692_4D88_AC49_6D9C3CF45900_.wvu.FilterData" localSheetId="2" hidden="1">'2014 год'!$A$8:$F$1031</definedName>
    <definedName name="Z_3ABC86E2_9E74_49D7_9B4C_9DEDE6B1992C_.wvu.FilterData" localSheetId="2" hidden="1">'2014 год'!$A$8:$F$1075</definedName>
    <definedName name="Z_3AF92345_B446_4F89_A6EC_B82C880708FB_.wvu.FilterData" localSheetId="2" hidden="1">'2014 год'!$A$8:$F$1075</definedName>
    <definedName name="Z_3B902B23_5EF3_4C28_B033_8D663E1CAB8E_.wvu.FilterData" localSheetId="2" hidden="1">'2014 год'!$A$8:$F$1075</definedName>
    <definedName name="Z_3BBEC495_449B_448E_9D87_B34FFE4EA86C_.wvu.FilterData" localSheetId="2" hidden="1">'2014 год'!$A$8:$F$1075</definedName>
    <definedName name="Z_3BF48ACD_5458_4D9D_9CF1_8F1C6EBBFCFC_.wvu.FilterData" localSheetId="2" hidden="1">'2014 год'!$A$11:$G$1075</definedName>
    <definedName name="Z_3BF48ACD_5458_4D9D_9CF1_8F1C6EBBFCFC_.wvu.FilterData" localSheetId="4" hidden="1">'2015-2016 годы'!$A$13:$H$760</definedName>
    <definedName name="Z_3C121C0A_9AA5_4294_B8A0_6EC7899A32DD_.wvu.FilterData" localSheetId="2" hidden="1">'2014 год'!$A$8:$F$1075</definedName>
    <definedName name="Z_3D5EF7E2_DCE6_4CAB_BB00_EE512A0DA4AA_.wvu.FilterData" localSheetId="2" hidden="1">'2014 год'!$A$8:$F$1075</definedName>
    <definedName name="Z_3D5EF7E2_DCE6_4CAB_BB00_EE512A0DA4AA_.wvu.FilterData" localSheetId="4" hidden="1">'2015-2016 годы'!#REF!</definedName>
    <definedName name="Z_3D811833_9E0A_4FA9_AB8E_E3BF24823264_.wvu.FilterData" localSheetId="2" hidden="1">'2014 год'!$A$8:$F$1075</definedName>
    <definedName name="Z_3D811833_9E0A_4FA9_AB8E_E3BF24823264_.wvu.FilterData" localSheetId="4" hidden="1">'2015-2016 годы'!#REF!</definedName>
    <definedName name="Z_3D932638_3CBC_4CB6_914D_233E7024F86F_.wvu.FilterData" localSheetId="4" hidden="1">'2015-2016 годы'!#REF!</definedName>
    <definedName name="Z_3DF9571B_AEAE_41C2_AF22_3BD4E62E8A9D_.wvu.FilterData" localSheetId="2" hidden="1">'2014 год'!$A$8:$F$1075</definedName>
    <definedName name="Z_3E23BF5E_5EC2_4342_8090_21C9A839F8ED_.wvu.FilterData" localSheetId="2" hidden="1">'2014 год'!$A$8:$F$1075</definedName>
    <definedName name="Z_3E4DE5EA_C398_426F_BAB7_D562E4A72FAE_.wvu.FilterData" localSheetId="2" hidden="1">'2014 год'!$A$8:$F$1075</definedName>
    <definedName name="Z_3E787A2E_F181_4F4C_9DF5_2CDE6703A38F_.wvu.FilterData" localSheetId="2" hidden="1">'2014 год'!$A$8:$F$1075</definedName>
    <definedName name="Z_3E7C200F_0889_4FF0_AFF1_7E45BD3D3639_.wvu.FilterData" localSheetId="2" hidden="1">'2014 год'!$A$8:$F$1031</definedName>
    <definedName name="Z_3EE161BC_16A2_416A_AA12_A92DF0B239AC_.wvu.FilterData" localSheetId="2" hidden="1">'2014 год'!$A$8:$F$1031</definedName>
    <definedName name="Z_3F3DB3A8_6722_4F36_BADB_E61DAC1CEA95_.wvu.FilterData" localSheetId="2" hidden="1">'2014 год'!$A$8:$F$1075</definedName>
    <definedName name="Z_3F3DB3A8_6722_4F36_BADB_E61DAC1CEA95_.wvu.FilterData" localSheetId="4" hidden="1">'2015-2016 годы'!$A$11:$O$760</definedName>
    <definedName name="Z_3F9CAEB2_4910_4DDF_AD06_FFCDAA7A1554_.wvu.FilterData" localSheetId="2" hidden="1">'2014 год'!$A$8:$F$1031</definedName>
    <definedName name="Z_3FA384D1_7283_4C16_9AF9_329B40B6A2EC_.wvu.FilterData" localSheetId="4" hidden="1">'2015-2016 годы'!$A$13:$H$760</definedName>
    <definedName name="Z_3FA719ED_07A2_47DE_9442_BC181438492D_.wvu.FilterData" localSheetId="2" hidden="1">'2014 год'!$A$8:$F$1075</definedName>
    <definedName name="Z_40D80890_71F6_45C8_AEE4_7EF09D567A30_.wvu.FilterData" localSheetId="4" hidden="1">'2015-2016 годы'!#REF!</definedName>
    <definedName name="Z_4107C9BD_9249_4E37_AF29_33D13E9FC880_.wvu.FilterData" localSheetId="2" hidden="1">'2014 год'!$A$8:$F$1031</definedName>
    <definedName name="Z_42522B55_7166_4F38_885E_6F5AE2920389_.wvu.FilterData" localSheetId="4" hidden="1">'2015-2016 годы'!#REF!</definedName>
    <definedName name="Z_42D2D908_82CC_4BE1_A1C4_303AE742316E_.wvu.FilterData" localSheetId="2" hidden="1">'2014 год'!$A$8:$F$1075</definedName>
    <definedName name="Z_4305EDD0_0C5B_4F1B_9B87_54CB2EB3CFB5_.wvu.FilterData" localSheetId="2" hidden="1">'2014 год'!$A$8:$F$1075</definedName>
    <definedName name="Z_43183547_E407_443D_AF1D_AE2EDD33F12D_.wvu.FilterData" localSheetId="2" hidden="1">'2014 год'!$A$8:$F$1075</definedName>
    <definedName name="Z_433D1ED1_4EF4_4D23_B691_1925F16A6300_.wvu.FilterData" localSheetId="2" hidden="1">'2014 год'!$A$8:$F$1075</definedName>
    <definedName name="Z_4413E402_D4B7_4CF8_BDE3_F7525B0609E7_.wvu.FilterData" localSheetId="2" hidden="1">'2014 год'!$A$8:$F$1075</definedName>
    <definedName name="Z_4416AE8C_91B9_4C2D_AF37_FBCB273E69EE_.wvu.FilterData" localSheetId="2" hidden="1">'2014 год'!$A$8:$F$1075</definedName>
    <definedName name="Z_4449A8B2_4130_4F70_B6EB_FB91785ADC67_.wvu.FilterData" localSheetId="2" hidden="1">'2014 год'!$A$8:$F$1031</definedName>
    <definedName name="Z_44799B16_267C_4072_ADA2_D48CB9E7523E_.wvu.FilterData" localSheetId="2" hidden="1">'2014 год'!$A$8:$F$1031</definedName>
    <definedName name="Z_447BD1E1_F463_46C6_AB43_AE3153588B85_.wvu.FilterData" localSheetId="2" hidden="1">'2014 год'!$A$8:$F$1075</definedName>
    <definedName name="Z_44E17DEA_3D7B_45A4_82D4_082027B0D042_.wvu.FilterData" localSheetId="2" hidden="1">'2014 год'!$A$8:$F$1075</definedName>
    <definedName name="Z_45063245_BCC1_4A02_BD6A_44D5C528BCB5_.wvu.FilterData" localSheetId="2" hidden="1">'2014 год'!$A$8:$F$1075</definedName>
    <definedName name="Z_451291F9_7283_42E2_91FD_5C64EAA156B1_.wvu.FilterData" localSheetId="2" hidden="1">'2014 год'!$A$8:$F$1075</definedName>
    <definedName name="Z_45B10A63_28A8_41C7_B61D_43FB9824826D_.wvu.FilterData" localSheetId="2" hidden="1">'2014 год'!$A$8:$F$1075</definedName>
    <definedName name="Z_45B10A63_28A8_41C7_B61D_43FB9824826D_.wvu.FilterData" localSheetId="4" hidden="1">'2015-2016 годы'!#REF!</definedName>
    <definedName name="Z_467D530C_2035_4F1D_88E2_EF327E9913FF_.wvu.FilterData" localSheetId="2" hidden="1">'2014 год'!$A$11:$G$1075</definedName>
    <definedName name="Z_467D530C_2035_4F1D_88E2_EF327E9913FF_.wvu.FilterData" localSheetId="4" hidden="1">'2015-2016 годы'!$A$13:$H$760</definedName>
    <definedName name="Z_4728EECA_7767_481A_8847_3638A770DFA0_.wvu.FilterData" localSheetId="2" hidden="1">'2014 год'!$A$8:$F$1031</definedName>
    <definedName name="Z_472E64AE_84DD_4C2A_BEF3_458D517FBC4E_.wvu.FilterData" localSheetId="2" hidden="1">'2014 год'!$A$8:$F$1075</definedName>
    <definedName name="Z_4742FE6E_D9E8_40E2_BBF1_CE3838A8023F_.wvu.FilterData" localSheetId="2" hidden="1">'2014 год'!$A$8:$F$1075</definedName>
    <definedName name="Z_47947C32_FD11_46C1_A812_615E419985A0_.wvu.FilterData" localSheetId="2" hidden="1">'2014 год'!$A$8:$F$1075</definedName>
    <definedName name="Z_4839B34A_E959_4AC6_A47F_982014865D39_.wvu.FilterData" localSheetId="2" hidden="1">'2014 год'!$A$8:$F$1075</definedName>
    <definedName name="Z_49CD0C4F_FA9E_4BF8_8A46_5B4D32D5E6E8_.wvu.FilterData" localSheetId="2" hidden="1">'2014 год'!$A$8:$F$1075</definedName>
    <definedName name="Z_49E818AC_F0B4_4673_B740_74CDDAACCB4E_.wvu.FilterData" localSheetId="2" hidden="1">'2014 год'!$A$8:$F$1031</definedName>
    <definedName name="Z_4A22E40A_CA0A_402B_AAD4_AC08EEEA2C59_.wvu.FilterData" localSheetId="4" hidden="1">'2015-2016 годы'!#REF!</definedName>
    <definedName name="Z_4A704A5F_B2F3_43B4_8FF0_C02B31291678_.wvu.FilterData" localSheetId="2" hidden="1">'2014 год'!$A$8:$F$1075</definedName>
    <definedName name="Z_4B2A934B_2B86_4BB7_B86C_9F8BC0ECBC9F_.wvu.FilterData" localSheetId="2" hidden="1">'2014 год'!$A$11:$F$1075</definedName>
    <definedName name="Z_4B2A934B_2B86_4BB7_B86C_9F8BC0ECBC9F_.wvu.FilterData" localSheetId="4" hidden="1">'2015-2016 годы'!#REF!</definedName>
    <definedName name="Z_4BAF6B79_11A2_4CCA_ACD8_A48490770942_.wvu.FilterData" localSheetId="2" hidden="1">'2014 год'!$A$8:$F$1075</definedName>
    <definedName name="Z_4BDD2CF9_B63D_487B_9873_0ED6B468F681_.wvu.FilterData" localSheetId="2" hidden="1">'2014 год'!$A$8:$F$1031</definedName>
    <definedName name="Z_4C38A84F_21A7_484E_BF8C_E47C4F1FC983_.wvu.FilterData" localSheetId="2" hidden="1">'2014 год'!$A$8:$F$1075</definedName>
    <definedName name="Z_4C800727_CFD1_4ECF_9CD1_AAD0A28FF326_.wvu.FilterData" localSheetId="4" hidden="1">'2015-2016 годы'!$A$11:$O$760</definedName>
    <definedName name="Z_4CD60E6F_3C42_4ECA_9D37_EB67FAEF36E8_.wvu.FilterData" localSheetId="2" hidden="1">'2014 год'!$A$8:$F$1075</definedName>
    <definedName name="Z_4D7EFB53_0B25_44D5_8F75_5D4DF43F9ADD_.wvu.FilterData" localSheetId="2" hidden="1">'2014 год'!$A$8:$F$1031</definedName>
    <definedName name="Z_4D9D8E18_450C_45E5_AEAF_3DA57714FE80_.wvu.FilterData" localSheetId="2" hidden="1">'2014 год'!$A$11:$F$1075</definedName>
    <definedName name="Z_4E402596_6200_4176_82C1_81F5591F2A74_.wvu.FilterData" localSheetId="4" hidden="1">'2015-2016 годы'!$A$11:$O$760</definedName>
    <definedName name="Z_4ED7BDA0_70AB_420B_AAD3_624C696DA83A_.wvu.FilterData" localSheetId="2" hidden="1">'2014 год'!$A$8:$F$1075</definedName>
    <definedName name="Z_4ED7BDA0_70AB_420B_AAD3_624C696DA83A_.wvu.FilterData" localSheetId="4" hidden="1">'2015-2016 годы'!#REF!</definedName>
    <definedName name="Z_4F07B83A_6D9C_4F2D_8F4B_48733EAC0DD0_.wvu.FilterData" localSheetId="2" hidden="1">'2014 год'!$A$8:$F$1075</definedName>
    <definedName name="Z_4F357DD1_222B_43E4_AB4B_9B76E86B43D2_.wvu.FilterData" localSheetId="2" hidden="1">'2014 год'!$A$11:$F$1075</definedName>
    <definedName name="Z_4FD6D095_E221_4284_8108_4A3020BFC061_.wvu.FilterData" localSheetId="2" hidden="1">'2014 год'!$A$8:$F$1075</definedName>
    <definedName name="Z_502656C6_403E_4F75_9DB5_415472639CFE_.wvu.FilterData" localSheetId="2" hidden="1">'2014 год'!$A$8:$F$1031</definedName>
    <definedName name="Z_51194E85_FE38_4318_84F9_54ACCBD6F64B_.wvu.FilterData" localSheetId="2" hidden="1">'2014 год'!$A$8:$F$1031</definedName>
    <definedName name="Z_512DF4D8_0F84_4EBC_8554_85A6A32DFC8D_.wvu.FilterData" localSheetId="2" hidden="1">'2014 год'!$A$8:$F$1075</definedName>
    <definedName name="Z_519E41EF_6F59_4A3F_AB93_C1AFC6917F1C_.wvu.FilterData" localSheetId="2" hidden="1">'2014 год'!$A$8:$F$1075</definedName>
    <definedName name="Z_52060439_C2D6_4904_8390_28268F545611_.wvu.FilterData" localSheetId="2" hidden="1">'2014 год'!$A$8:$F$1031</definedName>
    <definedName name="Z_52FDAE4D_070D_4DD2_ABDD_0ACE909C6E1D_.wvu.FilterData" localSheetId="2" hidden="1">'2014 год'!$A$8:$F$1031</definedName>
    <definedName name="Z_5580F4DB_8E92_41B6_84F3_87FC2DE15ED1_.wvu.FilterData" localSheetId="2" hidden="1">'2014 год'!$A$8:$F$1075</definedName>
    <definedName name="Z_55D801FF_0BA4_4BAA_B555_91E77EBF2A1C_.wvu.FilterData" localSheetId="2" hidden="1">'2014 год'!$A$8:$F$1031</definedName>
    <definedName name="Z_55E5172F_1E01_4F2B_A8AD_89FF490B18BC_.wvu.FilterData" localSheetId="2" hidden="1">'2014 год'!$A$8:$F$1075</definedName>
    <definedName name="Z_56D34F7B_74BE_451C_9387_98639FA24F9A_.wvu.FilterData" localSheetId="2" hidden="1">'2014 год'!$A$8:$F$1031</definedName>
    <definedName name="Z_57F45CE7_7B32_4B00_A901_25E6C312AF23_.wvu.FilterData" localSheetId="2" hidden="1">'2014 год'!$A$8:$F$1075</definedName>
    <definedName name="Z_5817314E_8642_427C_ACFD_37200B2BD0A8_.wvu.FilterData" localSheetId="2" hidden="1">'2014 год'!$A$8:$F$1075</definedName>
    <definedName name="Z_581C71D9_D907_426E_9A38_4F684C7498E3_.wvu.FilterData" localSheetId="2" hidden="1">'2014 год'!$A$8:$F$1075</definedName>
    <definedName name="Z_5876F682_5FD0_4665_B2F3_309E189970CD_.wvu.FilterData" localSheetId="2" hidden="1">'2014 год'!$A$8:$F$1075</definedName>
    <definedName name="Z_5876F682_5FD0_4665_B2F3_309E189970CD_.wvu.FilterData" localSheetId="4" hidden="1">'2015-2016 годы'!$A$11:$O$760</definedName>
    <definedName name="Z_58DCF378_AAE3_46BC_AE10_F945B3BD9A16_.wvu.FilterData" localSheetId="2" hidden="1">'2014 год'!$A$8:$F$1075</definedName>
    <definedName name="Z_5A4ADB75_D3C3_4969_AAEC_8F1E18A8A4EA_.wvu.FilterData" localSheetId="4" hidden="1">'2015-2016 годы'!$A$11:$O$760</definedName>
    <definedName name="Z_5B0ECC04_287D_41FE_BA8D_5B249E27F599_.wvu.Cols" localSheetId="2" hidden="1">'2014 год'!$G:$G</definedName>
    <definedName name="Z_5B0ECC04_287D_41FE_BA8D_5B249E27F599_.wvu.FilterData" localSheetId="2" hidden="1">'2014 год'!$A$8:$F$1075</definedName>
    <definedName name="Z_5B0ECC04_287D_41FE_BA8D_5B249E27F599_.wvu.FilterData" localSheetId="4" hidden="1">'2015-2016 годы'!#REF!</definedName>
    <definedName name="Z_5B0ECC04_287D_41FE_BA8D_5B249E27F599_.wvu.PrintArea" localSheetId="0" hidden="1">'1'!#REF!</definedName>
    <definedName name="Z_5B0ECC04_287D_41FE_BA8D_5B249E27F599_.wvu.PrintArea" localSheetId="2" hidden="1">'2014 год'!$A$6:$F$1075</definedName>
    <definedName name="Z_5B0ECC04_287D_41FE_BA8D_5B249E27F599_.wvu.PrintArea" localSheetId="4" hidden="1">'2015-2016 годы'!#REF!</definedName>
    <definedName name="Z_5B0ECC04_287D_41FE_BA8D_5B249E27F599_.wvu.PrintTitles" localSheetId="2" hidden="1">'2014 год'!$9:$10</definedName>
    <definedName name="Z_5B0ECC04_287D_41FE_BA8D_5B249E27F599_.wvu.PrintTitles" localSheetId="4" hidden="1">'2015-2016 годы'!$17:$18</definedName>
    <definedName name="Z_5B4A91AC_C8B6_41D6_9B9D_6FA8F444D47D_.wvu.FilterData" localSheetId="2" hidden="1">'2014 год'!$A$8:$F$1031</definedName>
    <definedName name="Z_5B8B6888_DC8B_4607_81D6_26224BD9BE4D_.wvu.FilterData" localSheetId="2" hidden="1">'2014 год'!$A$8:$F$1031</definedName>
    <definedName name="Z_5C73827A_5419_4766_B1D7_163957B8AE7B_.wvu.FilterData" localSheetId="2" hidden="1">'2014 год'!$A$8:$F$1075</definedName>
    <definedName name="Z_5D0C51CB_50F9_406B_8797_63387887404B_.wvu.FilterData" localSheetId="2" hidden="1">'2014 год'!$A$8:$F$1075</definedName>
    <definedName name="Z_5D0C51CB_50F9_406B_8797_63387887404B_.wvu.FilterData" localSheetId="4" hidden="1">'2015-2016 годы'!$A$11:$O$760</definedName>
    <definedName name="Z_5E3E2F1E_56A5_4BCA_B4B0_FA26320696D5_.wvu.FilterData" localSheetId="2" hidden="1">'2014 год'!$A$8:$F$1075</definedName>
    <definedName name="Z_5EB218E7_FD86_4A8A_8DF2_B60B27DF320F_.wvu.FilterData" localSheetId="2" hidden="1">'2014 год'!$A$8:$F$1075</definedName>
    <definedName name="Z_5EF9DC22_73DD_475F_9D13_3AD8BE7ECCF4_.wvu.FilterData" localSheetId="4" hidden="1">'2015-2016 годы'!#REF!</definedName>
    <definedName name="Z_5F2FDBD8_DD04_4237_AA55_F2B024A5100A_.wvu.FilterData" localSheetId="2" hidden="1">'2014 год'!$A$8:$F$1075</definedName>
    <definedName name="Z_601B084F_A7A8_45D3_8E9A_4B2DA7F16E05_.wvu.FilterData" localSheetId="2" hidden="1">'2014 год'!$A$8:$F$1075</definedName>
    <definedName name="Z_601B084F_A7A8_45D3_8E9A_4B2DA7F16E05_.wvu.FilterData" localSheetId="4" hidden="1">'2015-2016 годы'!#REF!</definedName>
    <definedName name="Z_603CC625_04C8_49D0_81FE_05BE5BC26EF5_.wvu.FilterData" localSheetId="2" hidden="1">'2014 год'!$A$8:$F$1031</definedName>
    <definedName name="Z_61DDBF51_9C44_4ED8_AF5F_8AA49148014E_.wvu.FilterData" localSheetId="2" hidden="1">'2014 год'!$A$8:$F$1075</definedName>
    <definedName name="Z_6257A4DE_F1D2_4FB1_A73F_4F375F8661BD_.wvu.FilterData" localSheetId="2" hidden="1">'2014 год'!$A$8:$F$1031</definedName>
    <definedName name="Z_63CA41D3_09DE_45B5_BDD6_686CEFC3203E_.wvu.FilterData" localSheetId="2" hidden="1">'2014 год'!$A$11:$G$1075</definedName>
    <definedName name="Z_6443F09E_7F95_4594_84DB_5D8F2A68F889_.wvu.FilterData" localSheetId="2" hidden="1">'2014 год'!$A$8:$F$1031</definedName>
    <definedName name="Z_64849A85_25C0_4495_855E_9CFD7ED440B8_.wvu.FilterData" localSheetId="2" hidden="1">'2014 год'!$A$8:$F$1075</definedName>
    <definedName name="Z_6566A5F1_71B4_40FA_AF02_232C5E2B89C2_.wvu.FilterData" localSheetId="4" hidden="1">'2015-2016 годы'!$A$11:$O$760</definedName>
    <definedName name="Z_6631C4AD_F324_4D59_9A9C_ED1B8AAB0F5C_.wvu.FilterData" localSheetId="2" hidden="1">'2014 год'!$A$8:$F$1075</definedName>
    <definedName name="Z_66BBC779_1FD5_4E39_94D0_B25B39D666B1_.wvu.FilterData" localSheetId="2" hidden="1">'2014 год'!$A$8:$F$1075</definedName>
    <definedName name="Z_673439AE_5BE8_4754_8499_19345B10BB2B_.wvu.FilterData" localSheetId="2" hidden="1">'2014 год'!$A$8:$F$1031</definedName>
    <definedName name="Z_68C20A17_232B_4FD7_BE4E_0031E66EBB19_.wvu.FilterData" localSheetId="2" hidden="1">'2014 год'!$A$8:$F$1075</definedName>
    <definedName name="Z_69004C69_59F1_46F1_8E03_C655A4F0F4BE_.wvu.FilterData" localSheetId="2" hidden="1">'2014 год'!$A$8:$F$1075</definedName>
    <definedName name="Z_69133CE8_F540_4DB0_9CE6_210A57D0E21A_.wvu.FilterData" localSheetId="4" hidden="1">'2015-2016 годы'!#REF!</definedName>
    <definedName name="Z_69D9145A_DCA2_41D9_B2D4_8AD82393D158_.wvu.FilterData" localSheetId="2" hidden="1">'2014 год'!$A$8:$F$1075</definedName>
    <definedName name="Z_69D9145A_DCA2_41D9_B2D4_8AD82393D158_.wvu.FilterData" localSheetId="4" hidden="1">'2015-2016 годы'!#REF!</definedName>
    <definedName name="Z_69E3E09F_63D7_44A0_87C9_C37A774C2BDB_.wvu.FilterData" localSheetId="2" hidden="1">'2014 год'!$A$8:$F$1075</definedName>
    <definedName name="Z_69E3E09F_63D7_44A0_87C9_C37A774C2BDB_.wvu.FilterData" localSheetId="4" hidden="1">'2015-2016 годы'!#REF!</definedName>
    <definedName name="Z_6A5ED90E_A4C3_41A1_8069_A5AA00F00FF5_.wvu.FilterData" localSheetId="2" hidden="1">'2014 год'!$A$8:$F$1075</definedName>
    <definedName name="Z_6A5ED90E_A4C3_41A1_8069_A5AA00F00FF5_.wvu.FilterData" localSheetId="4" hidden="1">'2015-2016 годы'!$A$11:$O$760</definedName>
    <definedName name="Z_6A70CC14_870A_4736_9EBF_9F8C6C5F124A_.wvu.FilterData" localSheetId="2" hidden="1">'2014 год'!$A$8:$F$1031</definedName>
    <definedName name="Z_6A8920B9_DFE1_4B53_A822_686906746210_.wvu.FilterData" localSheetId="2" hidden="1">'2014 год'!$A$8:$F$1075</definedName>
    <definedName name="Z_6B370238_CBD6_4AE1_8559_A90DE6A0C1A4_.wvu.FilterData" localSheetId="2" hidden="1">'2014 год'!$A$8:$F$1075</definedName>
    <definedName name="Z_6B5DFD5C_ECA3_4937_BC41_F3A92A26AD5B_.wvu.FilterData" localSheetId="2" hidden="1">'2014 год'!$A$8:$F$1075</definedName>
    <definedName name="Z_6CD279E1_7A38_4EDC_9405_2D7F6F57704C_.wvu.FilterData" localSheetId="2" hidden="1">'2014 год'!$A$8:$F$1075</definedName>
    <definedName name="Z_6CE353C0_537B_4711_9D0B_167F1BD0950A_.wvu.FilterData" localSheetId="2" hidden="1">'2014 год'!$A$8:$F$1075</definedName>
    <definedName name="Z_6D3AEA6E_D357_431C_8683_618EF0BBFE8A_.wvu.FilterData" localSheetId="2" hidden="1">'2014 год'!$A$8:$F$1075</definedName>
    <definedName name="Z_6D474B0B_E826_4006_9311_173F9A86E602_.wvu.FilterData" localSheetId="2" hidden="1">'2014 год'!$A$8:$F$1075</definedName>
    <definedName name="Z_6E5A8D45_A1E0_4BAA_8D5F_2CFB6196AB8E_.wvu.FilterData" localSheetId="2" hidden="1">'2014 год'!$A$8:$F$1031</definedName>
    <definedName name="Z_6E687455_2548_4206_A688_775EC827F307_.wvu.FilterData" localSheetId="2" hidden="1">'2014 год'!$A$8:$F$1031</definedName>
    <definedName name="Z_6EBB8769_75BD_4175_BCFF_7A5DA367421F_.wvu.FilterData" localSheetId="2" hidden="1">'2014 год'!$A$8:$F$1075</definedName>
    <definedName name="Z_6EBB8769_75BD_4175_BCFF_7A5DA367421F_.wvu.FilterData" localSheetId="4" hidden="1">'2015-2016 годы'!$A$11:$O$760</definedName>
    <definedName name="Z_6EEA12BC_317F_4425_B891_B4BBA11AEE20_.wvu.FilterData" localSheetId="4" hidden="1">'2015-2016 годы'!#REF!</definedName>
    <definedName name="Z_6F69EDF0_22F4_4DEE_8FCE_F3B0E0B2CFC5_.wvu.FilterData" localSheetId="4" hidden="1">'2015-2016 годы'!#REF!</definedName>
    <definedName name="Z_6FE61183_5868_4C88_9F84_4B5374594BCA_.wvu.FilterData" localSheetId="2" hidden="1">'2014 год'!$A$8:$F$1075</definedName>
    <definedName name="Z_702A2639_98EC_4B3B_8130_30D6EBFB5A94_.wvu.FilterData" localSheetId="2" hidden="1">'2014 год'!$A$8:$F$1031</definedName>
    <definedName name="Z_713102FD_00E1_4450_9419_7E27E49F6060_.wvu.FilterData" localSheetId="2" hidden="1">'2014 год'!$A$8:$F$1075</definedName>
    <definedName name="Z_713576A9_D6A1_4D84_B6C6_82C417398F87_.wvu.FilterData" localSheetId="2" hidden="1">'2014 год'!$A$8:$F$1031</definedName>
    <definedName name="Z_71B5A155_41BD_4ECF_9A93_4E270C21C2D0_.wvu.FilterData" localSheetId="2" hidden="1">'2014 год'!$A$8:$F$1075</definedName>
    <definedName name="Z_71B5A155_41BD_4ECF_9A93_4E270C21C2D0_.wvu.FilterData" localSheetId="4" hidden="1">'2015-2016 годы'!$A$11:$O$760</definedName>
    <definedName name="Z_71C58D14_CAE6_49F0_923A_8A44EFB8C551_.wvu.FilterData" localSheetId="2" hidden="1">'2014 год'!$A$8:$F$1075</definedName>
    <definedName name="Z_71CA4448_07D7_4E5B_8D53_2D8DCB45CF0D_.wvu.FilterData" localSheetId="2" hidden="1">'2014 год'!$A$8:$F$1075</definedName>
    <definedName name="Z_727F6D9E_BE78_462F_9530_139922A55F92_.wvu.FilterData" localSheetId="2" hidden="1">'2014 год'!$A$8:$F$1031</definedName>
    <definedName name="Z_7376C419_028B_4D72_912E_410B8E9BF459_.wvu.FilterData" localSheetId="2" hidden="1">'2014 год'!$A$8:$F$1075</definedName>
    <definedName name="Z_739C8840_4186_4E38_91D1_D58828697222_.wvu.FilterData" localSheetId="2" hidden="1">'2014 год'!$A$8:$F$1075</definedName>
    <definedName name="Z_73DF60E5_5F70_418A_86E7_A7900E2EBF69_.wvu.FilterData" localSheetId="2" hidden="1">'2014 год'!$A$8:$F$1031</definedName>
    <definedName name="Z_75CC8428_1708_4AAB_B966_295E07FFB077_.wvu.FilterData" localSheetId="4" hidden="1">'2015-2016 годы'!$A$11:$O$760</definedName>
    <definedName name="Z_75D55C20_A3E0_4875_B782_7785445AD364_.wvu.FilterData" localSheetId="2" hidden="1">'2014 год'!$A$8:$F$1075</definedName>
    <definedName name="Z_75EC1E01_239E_4F11_88F2_FFA699CBD373_.wvu.FilterData" localSheetId="2" hidden="1">'2014 год'!$A$8:$F$1075</definedName>
    <definedName name="Z_76054082_4FB3_4030_935D_14F03EDED423_.wvu.FilterData" localSheetId="4" hidden="1">'2015-2016 годы'!#REF!</definedName>
    <definedName name="Z_7A50C217_0835_427E_A760_D2664AEB60C3_.wvu.FilterData" localSheetId="2" hidden="1">'2014 год'!$A$8:$F$1075</definedName>
    <definedName name="Z_7AE43902_B75D_4844_A895_5E59E8DD60A0_.wvu.FilterData" localSheetId="2" hidden="1">'2014 год'!$A$8:$F$1031</definedName>
    <definedName name="Z_7AF66328_17FF_43F4_912D_ADB0BB15D3D1_.wvu.FilterData" localSheetId="2" hidden="1">'2014 год'!$A$8:$F$1075</definedName>
    <definedName name="Z_7B2E3BDE_C441_47F0_AAEE_78F14EF61A85_.wvu.FilterData" localSheetId="2" hidden="1">'2014 год'!$A$8:$F$1031</definedName>
    <definedName name="Z_7BE93857_E72D_4D58_8AA5_5EAE94F1F24D_.wvu.FilterData" localSheetId="4" hidden="1">'2015-2016 годы'!#REF!</definedName>
    <definedName name="Z_7C6E0ECD_7C82_43DA_9D75_77D350D6208C_.wvu.FilterData" localSheetId="2" hidden="1">'2014 год'!$A$8:$F$1031</definedName>
    <definedName name="Z_7CC43D9C_C69C_478B_A304_BC025559CED7_.wvu.FilterData" localSheetId="2" hidden="1">'2014 год'!$A$8:$F$1075</definedName>
    <definedName name="Z_7DAF0A21_5A41_4A81_AA28_B5FE32F96582_.wvu.FilterData" localSheetId="4" hidden="1">'2015-2016 годы'!$A$11:$O$760</definedName>
    <definedName name="Z_7E16ACCE_1279_485D_8321_8B3A528660C1_.wvu.FilterData" localSheetId="4" hidden="1">'2015-2016 годы'!$A$11:$O$760</definedName>
    <definedName name="Z_7F656922_6FDE_49E0_97AD_1A6D705D2E26_.wvu.FilterData" localSheetId="2" hidden="1">'2014 год'!$A$8:$F$1075</definedName>
    <definedName name="Z_7FEC3782_63CB_48AB_A9B9_9C317D30B71C_.wvu.FilterData" localSheetId="2" hidden="1">'2014 год'!$A$8:$F$1031</definedName>
    <definedName name="Z_801D8F29_5B8E_4B6B_9F15_EC2A8C4A5F55_.wvu.FilterData" localSheetId="2" hidden="1">'2014 год'!$A$8:$F$1075</definedName>
    <definedName name="Z_804F60AD_EC4A_4A73_BB76_0D47910F27BE_.wvu.FilterData" localSheetId="2" hidden="1">'2014 год'!$A$11:$F$1075</definedName>
    <definedName name="Z_812CE8FC_45A2_49E0_80CF_0751657640D8_.wvu.FilterData" localSheetId="2" hidden="1">'2014 год'!$A$8:$F$1075</definedName>
    <definedName name="Z_8180B04D_132E_4AEF_A789_32C9B0BF3437_.wvu.FilterData" localSheetId="2" hidden="1">'2014 год'!$A$8:$F$1031</definedName>
    <definedName name="Z_833ED417_949F_4187_8D81_EF7FE148832E_.wvu.FilterData" localSheetId="2" hidden="1">'2014 год'!$A$8:$F$1031</definedName>
    <definedName name="Z_8441188D_5598_452D_A163_555874D984C2_.wvu.FilterData" localSheetId="2" hidden="1">'2014 год'!$A$8:$F$1075</definedName>
    <definedName name="Z_84BD7CE6_9D6D_4B3A_B71E_7A080572A1A6_.wvu.FilterData" localSheetId="2" hidden="1">'2014 год'!$A$8:$F$1031</definedName>
    <definedName name="Z_857C978B_B2C3_470A_A7DF_CAE1637F26D3_.wvu.FilterData" localSheetId="2" hidden="1">'2014 год'!$A$8:$F$1075</definedName>
    <definedName name="Z_86927E49_97E0_4FD2_8415_307812566597_.wvu.FilterData" localSheetId="2" hidden="1">'2014 год'!$A$8:$F$1075</definedName>
    <definedName name="Z_86927E49_97E0_4FD2_8415_307812566597_.wvu.FilterData" localSheetId="4" hidden="1">'2015-2016 годы'!#REF!</definedName>
    <definedName name="Z_86A3091F_81A3_4027_9E6F_AAEDED3811D9_.wvu.FilterData" localSheetId="2" hidden="1">'2014 год'!$A$8:$F$1031</definedName>
    <definedName name="Z_86EF30E0_3133_453A_B533_29EA7E3CE463_.wvu.FilterData" localSheetId="2" hidden="1">'2014 год'!$A$8:$F$1031</definedName>
    <definedName name="Z_8801221B_4FC8_4D1B_A317_6741E1E7146B_.wvu.FilterData" localSheetId="4" hidden="1">'2015-2016 годы'!$A$11:$O$760</definedName>
    <definedName name="Z_8930E696_E276_4881_A2A3_78EAA0BE84B3_.wvu.FilterData" localSheetId="2" hidden="1">'2014 год'!$A$8:$F$1031</definedName>
    <definedName name="Z_894148B6_2662_40B2_B3F4_983DFAA3EB7E_.wvu.FilterData" localSheetId="2" hidden="1">'2014 год'!$A$8:$F$1031</definedName>
    <definedName name="Z_89ADC4D0_BEA0_4A0D_9539_12B57848BEFE_.wvu.FilterData" localSheetId="2" hidden="1">'2014 год'!$A$11:$G$1075</definedName>
    <definedName name="Z_89ADC4D0_BEA0_4A0D_9539_12B57848BEFE_.wvu.FilterData" localSheetId="4" hidden="1">'2015-2016 годы'!$A$13:$H$760</definedName>
    <definedName name="Z_89B2E33F_1D42_4036_8895_B42940C06104_.wvu.FilterData" localSheetId="2" hidden="1">'2014 год'!$A$8:$F$1031</definedName>
    <definedName name="Z_89BD3A12_B0B0_4176_902E_2250588C3BF1_.wvu.FilterData" localSheetId="2" hidden="1">'2014 год'!$A$8:$F$1031</definedName>
    <definedName name="Z_8ABA4AAF_F9B8_4736_A935_4298FD6BC0D7_.wvu.FilterData" localSheetId="2" hidden="1">'2014 год'!$A$8:$F$1075</definedName>
    <definedName name="Z_8B0F08C8_A32B_477F_B38A_BCFC64675EBC_.wvu.FilterData" localSheetId="2" hidden="1">'2014 год'!$A$8:$F$1075</definedName>
    <definedName name="Z_8B363A26_D016_4D55_A2DC_DDF603AB55B1_.wvu.FilterData" localSheetId="2" hidden="1">'2014 год'!$A$11:$G$1075</definedName>
    <definedName name="Z_8C4A2C45_948E_47DD_8AFE_CC22EADAAAD2_.wvu.FilterData" localSheetId="2" hidden="1">'2014 год'!$A$8:$F$1075</definedName>
    <definedName name="Z_8CB107D7_4D83_4195_A368_3B186CE6D535_.wvu.FilterData" localSheetId="2" hidden="1">'2014 год'!$A$8:$F$1031</definedName>
    <definedName name="Z_8CE41F61_08CC_477C_A9FE_8E9E515D459F_.wvu.FilterData" localSheetId="4" hidden="1">'2015-2016 годы'!$A$11:$O$760</definedName>
    <definedName name="Z_8CE8574A_6BF3_4F09_9CC2_A27CD8F3CD21_.wvu.FilterData" localSheetId="2" hidden="1">'2014 год'!$A$8:$F$1075</definedName>
    <definedName name="Z_8D96D013_3AA2_4997_BAC0_143111D1023C_.wvu.FilterData" localSheetId="4" hidden="1">'2015-2016 годы'!$A$11:$O$760</definedName>
    <definedName name="Z_8E4191FA_C814_4A92_B192_0F430F979047_.wvu.FilterData" localSheetId="2" hidden="1">'2014 год'!$A$8:$F$1031</definedName>
    <definedName name="Z_8E7178FB_3B43_47C3_A920_04CF161DC57D_.wvu.FilterData" localSheetId="2" hidden="1">'2014 год'!$A$8:$F$1075</definedName>
    <definedName name="Z_8EA66883_FAEC_4C07_AF6B_0A7C886C6860_.wvu.FilterData" localSheetId="2" hidden="1">'2014 год'!$A$8:$F$1075</definedName>
    <definedName name="Z_8ECF6EB7_D0C6_4823_AC8E_D63C0314E881_.wvu.FilterData" localSheetId="2" hidden="1">'2014 год'!$A$8:$F$1075</definedName>
    <definedName name="Z_8ED9587F_1212_4695_8694_BE90DA241F38_.wvu.FilterData" localSheetId="2" hidden="1">'2014 год'!$A$8:$F$1031</definedName>
    <definedName name="Z_8F9EB792_5571_4A4A_8C62_DF06E69764E7_.wvu.FilterData" localSheetId="2" hidden="1">'2014 год'!$A$8:$F$1075</definedName>
    <definedName name="Z_8FD13707_6EA3_44A3_A065_E1C52E6D59A8_.wvu.FilterData" localSheetId="2" hidden="1">'2014 год'!$A$8:$F$1031</definedName>
    <definedName name="Z_8FF20B0A_3E50_41FD_A9A2_CF0B4581C492_.wvu.FilterData" localSheetId="2" hidden="1">'2014 год'!$A$8:$F$1031</definedName>
    <definedName name="Z_90DDA58C_BA2D_4EAA_BA51_45665D8EBF17_.wvu.FilterData" localSheetId="2" hidden="1">'2014 год'!$A$8:$F$1075</definedName>
    <definedName name="Z_910959A1_967A_4D11_A335_C1A24F273731_.wvu.FilterData" localSheetId="2" hidden="1">'2014 год'!$A$8:$F$1075</definedName>
    <definedName name="Z_913195FC_1D5E_4881_B559_A06A9CFA1EE9_.wvu.FilterData" localSheetId="2" hidden="1">'2014 год'!$A$8:$F$1075</definedName>
    <definedName name="Z_91512BEA_1065_442D_B256_8700A8B69E23_.wvu.FilterData" localSheetId="2" hidden="1">'2014 год'!$A$8:$F$1075</definedName>
    <definedName name="Z_918F09B9_5A5A_497D_BCBB_2E9A32B33A79_.wvu.FilterData" localSheetId="2" hidden="1">'2014 год'!$A$8:$F$1075</definedName>
    <definedName name="Z_9385B763_0CF7_491B_BF88_E7176BBCE938_.wvu.FilterData" localSheetId="2" hidden="1">'2014 год'!$A$11:$F$1075</definedName>
    <definedName name="Z_93E6AB2A_D8E1_4013_85E7_509A14BF0119_.wvu.FilterData" localSheetId="2" hidden="1">'2014 год'!$A$8:$F$1075</definedName>
    <definedName name="Z_94246493_1A4A_4875_9289_79B3CF32B810_.wvu.FilterData" localSheetId="4" hidden="1">'2015-2016 годы'!#REF!</definedName>
    <definedName name="Z_9491DDF0_8A4E_4467_B271_53B1621A6E3E_.wvu.FilterData" localSheetId="2" hidden="1">'2014 год'!$A$8:$F$1075</definedName>
    <definedName name="Z_95872F67_E246_43B1_ACC2_FF2B3EB9B512_.wvu.FilterData" localSheetId="2" hidden="1">'2014 год'!$A$8:$F$1031</definedName>
    <definedName name="Z_95C4CE74_8F87_4B53_AE97_2207E1102808_.wvu.FilterData" localSheetId="2" hidden="1">'2014 год'!$A$8:$F$1075</definedName>
    <definedName name="Z_96104076_9868_455D_85BE_F3167D41D501_.wvu.FilterData" localSheetId="4" hidden="1">'2015-2016 годы'!#REF!</definedName>
    <definedName name="Z_9636A0E9_E202_433F_944B_EAC0BE160A96_.wvu.FilterData" localSheetId="2" hidden="1">'2014 год'!$A$8:$F$1075</definedName>
    <definedName name="Z_969DF307_404A_4331_AE7F_4EBDACF8CA27_.wvu.FilterData" localSheetId="2" hidden="1">'2014 год'!$A$8:$F$1031</definedName>
    <definedName name="Z_96DE1594_517C_41D2_9A06_701DE54145F4_.wvu.FilterData" localSheetId="2" hidden="1">'2014 год'!$A$8:$F$1031</definedName>
    <definedName name="Z_9732833D_A396_4B2B_BDB6_3EA509A7F81B_.wvu.FilterData" localSheetId="4" hidden="1">'2015-2016 годы'!#REF!</definedName>
    <definedName name="Z_976D6AB5_2443_466C_88C3_47761559EB0C_.wvu.FilterData" localSheetId="2" hidden="1">'2014 год'!$A$8:$F$1031</definedName>
    <definedName name="Z_97CD7DBB_46E0_4B70_BF8F_63B8424E7A91_.wvu.FilterData" localSheetId="2" hidden="1">'2014 год'!$A$8:$F$1031</definedName>
    <definedName name="Z_980C2AFD_66F2_464C_BEA2_742A80A72145_.wvu.FilterData" localSheetId="2" hidden="1">'2014 год'!$A$8:$F$1031</definedName>
    <definedName name="Z_988A69C9_5803_4E98_BFF7_93591A46AF4D_.wvu.FilterData" localSheetId="2" hidden="1">'2014 год'!$A$8:$F$1075</definedName>
    <definedName name="Z_988A69C9_5803_4E98_BFF7_93591A46AF4D_.wvu.FilterData" localSheetId="4" hidden="1">'2015-2016 годы'!#REF!</definedName>
    <definedName name="Z_989FEA2C_C875_42E9_8B35_BC6FFE021D18_.wvu.FilterData" localSheetId="2" hidden="1">'2014 год'!$A$8:$F$1031</definedName>
    <definedName name="Z_9907479B_422F_4143_B684_01CC4D650814_.wvu.FilterData" localSheetId="2" hidden="1">'2014 год'!$A$8:$F$1075</definedName>
    <definedName name="Z_9A337517_F7EF_448C_858C_76035EC00A76_.wvu.FilterData" localSheetId="2" hidden="1">'2014 год'!$A$8:$F$1075</definedName>
    <definedName name="Z_9B4D6B63_1E87_4AED_8402_B6C1593E7B5C_.wvu.FilterData" localSheetId="2" hidden="1">'2014 год'!$A$8:$F$1075</definedName>
    <definedName name="Z_9BD0CEC2_808A_4C1A_8AC8_5383AAD79AA5_.wvu.FilterData" localSheetId="2" hidden="1">'2014 год'!$A$8:$F$1075</definedName>
    <definedName name="Z_9BD0CEC2_808A_4C1A_8AC8_5383AAD79AA5_.wvu.FilterData" localSheetId="4" hidden="1">'2015-2016 годы'!$A$11:$O$760</definedName>
    <definedName name="Z_9C141772_4E8A_4358_A9C6_B9729C64A6FC_.wvu.FilterData" localSheetId="2" hidden="1">'2014 год'!$A$8:$F$1075</definedName>
    <definedName name="Z_9D417091_1C41_4BC1_B634_752C9E9DF8F0_.wvu.FilterData" localSheetId="2" hidden="1">'2014 год'!$A$11:$F$1075</definedName>
    <definedName name="Z_9D50FBD1_3A93_4C9D_8E11_C39A6FEB9E4F_.wvu.FilterData" localSheetId="2" hidden="1">'2014 год'!$A$8:$F$1031</definedName>
    <definedName name="Z_9DEFF798_6D39_4D6C_AA34_8A3044927A22_.wvu.FilterData" localSheetId="2" hidden="1">'2014 год'!$A$8:$F$1031</definedName>
    <definedName name="Z_9F399E53_4466_4D95_A4B8_F3D1A30C9ED0_.wvu.FilterData" localSheetId="2" hidden="1">'2014 год'!$A$8:$F$1075</definedName>
    <definedName name="Z_9F60B852_6939_47CA_A1C7_FE741ED5CF12_.wvu.FilterData" localSheetId="2" hidden="1">'2014 год'!$A$8:$F$1031</definedName>
    <definedName name="Z_A083BBFA_61A1_4639_8F26_C14989579013_.wvu.FilterData" localSheetId="4" hidden="1">'2015-2016 годы'!#REF!</definedName>
    <definedName name="Z_A09305A4_2AE5_415D_A1A9_92439E067BA3_.wvu.FilterData" localSheetId="2" hidden="1">'2014 год'!$A$8:$F$1075</definedName>
    <definedName name="Z_A0FCFEB8_E529_4BFD_A675_7DC32701BAFB_.wvu.FilterData" localSheetId="2" hidden="1">'2014 год'!$A$8:$F$1075</definedName>
    <definedName name="Z_A11F2D3B_DBCD_4E68_90AB_447F04F6A7F4_.wvu.FilterData" localSheetId="2" hidden="1">'2014 год'!$A$8:$F$1031</definedName>
    <definedName name="Z_A1ACFA92_38C5_4664_92B8_8FE304AB02E1_.wvu.FilterData" localSheetId="2" hidden="1">'2014 год'!$A$11:$F$1075</definedName>
    <definedName name="Z_A2362416_F567_4D5B_AE43_A1780702E95D_.wvu.FilterData" localSheetId="2" hidden="1">'2014 год'!$A$8:$F$1075</definedName>
    <definedName name="Z_A251C498_ADCC_41C3_91F2_8BF79368BA79_.wvu.FilterData" localSheetId="4" hidden="1">'2015-2016 годы'!$A$11:$O$760</definedName>
    <definedName name="Z_A2F5AB8B_6902_4D1B_BD99_B21CFE4E9069_.wvu.FilterData" localSheetId="2" hidden="1">'2014 год'!$A$8:$F$1075</definedName>
    <definedName name="Z_A59EA45F_8C3B_490B_904B_6BB1CA764AB2_.wvu.FilterData" localSheetId="2" hidden="1">'2014 год'!$A$8:$F$1031</definedName>
    <definedName name="Z_A68D2927_380E_4F3E_B833_82DC8F0394C4_.wvu.FilterData" localSheetId="4" hidden="1">'2015-2016 годы'!$A$11:$O$760</definedName>
    <definedName name="Z_A770F832_04FB_40F5_A344_833A69086B8E_.wvu.FilterData" localSheetId="4" hidden="1">'2015-2016 годы'!$A$11:$O$760</definedName>
    <definedName name="Z_A7796E46_8900_4881_844F_A060F407221C_.wvu.FilterData" localSheetId="2" hidden="1">'2014 год'!$A$8:$F$1075</definedName>
    <definedName name="Z_A7796E46_8900_4881_844F_A060F407221C_.wvu.FilterData" localSheetId="4" hidden="1">'2015-2016 годы'!#REF!</definedName>
    <definedName name="Z_A8106264_3295_4312_BA82_A79BBB1DDAF3_.wvu.FilterData" localSheetId="2" hidden="1">'2014 год'!$A$8:$F$1075</definedName>
    <definedName name="Z_A8A94F65_A28F_4EB4_A4D0_6639188C3F2A_.wvu.FilterData" localSheetId="2" hidden="1">'2014 год'!$A$8:$F$1075</definedName>
    <definedName name="Z_A938D4AA_6188_4C37_BB41_F7920216A66A_.wvu.FilterData" localSheetId="2" hidden="1">'2014 год'!$A$8:$F$1075</definedName>
    <definedName name="Z_A938D4AA_6188_4C37_BB41_F7920216A66A_.wvu.FilterData" localSheetId="4" hidden="1">'2015-2016 годы'!#REF!</definedName>
    <definedName name="Z_A999D8D0_DA48_4E73_971A_98DA2584B55C_.wvu.FilterData" localSheetId="2" hidden="1">'2014 год'!$A$8:$F$1031</definedName>
    <definedName name="Z_AAC11112_EDCC_4257_9E55_01FA2B48CF91_.wvu.FilterData" localSheetId="4" hidden="1">'2015-2016 годы'!#REF!</definedName>
    <definedName name="Z_AB51DD67_52A5_4F7A_8906_5F804C7E8305_.wvu.FilterData" localSheetId="4" hidden="1">'2015-2016 годы'!#REF!</definedName>
    <definedName name="Z_AB9EB9C0_87E8_44CF_9899_A9B269A9F04C_.wvu.FilterData" localSheetId="2" hidden="1">'2014 год'!$A$8:$F$1075</definedName>
    <definedName name="Z_ABEE5BC7_F860_4558_AC4E_6332BDF93A15_.wvu.FilterData" localSheetId="4" hidden="1">'2015-2016 годы'!$A$13:$H$760</definedName>
    <definedName name="Z_AC0B3CCF_8733_4DD0_BF4F_142D1CE5966C_.wvu.FilterData" localSheetId="2" hidden="1">'2014 год'!$A$8:$F$1031</definedName>
    <definedName name="Z_AC3F0DF9_6DC2_40CE_9387_6C9C7B6B214A_.wvu.FilterData" localSheetId="2" hidden="1">'2014 год'!$A$8:$F$1075</definedName>
    <definedName name="Z_ACF6B29B_3962_4205_9B8A_8D70FFEC8398_.wvu.FilterData" localSheetId="2" hidden="1">'2014 год'!$A$8:$F$1075</definedName>
    <definedName name="Z_AD05D2C7_21D9_4273_BB08_D26123934FA6_.wvu.FilterData" localSheetId="2" hidden="1">'2014 год'!$A$8:$F$1075</definedName>
    <definedName name="Z_AD1860E5_E3EB_42BD_B163_169BCC9A2A20_.wvu.FilterData" localSheetId="2" hidden="1">'2014 год'!$A$8:$F$1075</definedName>
    <definedName name="Z_AD1860E5_E3EB_42BD_B163_169BCC9A2A20_.wvu.FilterData" localSheetId="4" hidden="1">'2015-2016 годы'!#REF!</definedName>
    <definedName name="Z_AD9CAFCC_4C34_4640_AB4D_DD985F6F326C_.wvu.FilterData" localSheetId="2" hidden="1">'2014 год'!$A$11:$G$1075</definedName>
    <definedName name="Z_AED1A4E8_B9BB_43B4_94F0_4636385F04AF_.wvu.FilterData" localSheetId="2" hidden="1">'2014 год'!$A$8:$F$1031</definedName>
    <definedName name="Z_B027FC85_94A2_47D3_A028_D32069018A42_.wvu.FilterData" localSheetId="2" hidden="1">'2014 год'!$A$8:$F$1031</definedName>
    <definedName name="Z_B26E71B3_4E47_4DDA_82A1_731D170B39AD_.wvu.FilterData" localSheetId="2" hidden="1">'2014 год'!$A$8:$F$1075</definedName>
    <definedName name="Z_B277CD04_8307_4D63_AEB4_DED90E96A250_.wvu.FilterData" localSheetId="2" hidden="1">'2014 год'!$A$8:$F$1031</definedName>
    <definedName name="Z_B2B8434C_6C78_4DCB_AFBB_90B24BBBCB58_.wvu.FilterData" localSheetId="2" hidden="1">'2014 год'!$A$8:$F$1075</definedName>
    <definedName name="Z_B2B8434C_6C78_4DCB_AFBB_90B24BBBCB58_.wvu.PrintArea" localSheetId="0" hidden="1">'1'!#REF!</definedName>
    <definedName name="Z_B2B8434C_6C78_4DCB_AFBB_90B24BBBCB58_.wvu.PrintArea" localSheetId="2" hidden="1">'2014 год'!$A$6:$F$1075</definedName>
    <definedName name="Z_B3B4B4E7_3573_435E_B3A0_30347299E5A1_.wvu.FilterData" localSheetId="2" hidden="1">'2014 год'!$A$8:$F$1031</definedName>
    <definedName name="Z_B3BB136F_A227_48ED_8916_0F1C109809AD_.wvu.FilterData" localSheetId="2" hidden="1">'2014 год'!$A$8:$F$1031</definedName>
    <definedName name="Z_B433720B_3F53_40AA_AA2F_FEC572ED54A5_.wvu.FilterData" localSheetId="4" hidden="1">'2015-2016 годы'!#REF!</definedName>
    <definedName name="Z_B43A20D0_275C_4CF8_B3AD_0C83442B1B32_.wvu.FilterData" localSheetId="2" hidden="1">'2014 год'!$A$8:$F$1075</definedName>
    <definedName name="Z_B4660949_324D_47B4_88B0_F317CD36991F_.wvu.FilterData" localSheetId="4" hidden="1">'2015-2016 годы'!#REF!</definedName>
    <definedName name="Z_B48053AE_D00B_4796_8F29_76A431F23F0B_.wvu.FilterData" localSheetId="2" hidden="1">'2014 год'!$A$8:$F$1075</definedName>
    <definedName name="Z_B48053AE_D00B_4796_8F29_76A431F23F0B_.wvu.FilterData" localSheetId="4" hidden="1">'2015-2016 годы'!$A$11:$O$760</definedName>
    <definedName name="Z_B4EF7754_B7CA_48EA_B345_1250E00DE784_.wvu.FilterData" localSheetId="2" hidden="1">'2014 год'!$A$8:$F$1075</definedName>
    <definedName name="Z_B55ECA27_C7CA_41AA_A658_F0040186CB36_.wvu.FilterData" localSheetId="2" hidden="1">'2014 год'!$A$8:$F$1075</definedName>
    <definedName name="Z_B62CE7B7_F7EF_4CD6_BB78_D7ACA1576D14_.wvu.FilterData" localSheetId="2" hidden="1">'2014 год'!$A$8:$F$1075</definedName>
    <definedName name="Z_B62CE7B7_F7EF_4CD6_BB78_D7ACA1576D14_.wvu.FilterData" localSheetId="4" hidden="1">'2015-2016 годы'!#REF!</definedName>
    <definedName name="Z_B634F5B6_06F5_40EA_905F_742C598FC129_.wvu.FilterData" localSheetId="2" hidden="1">'2014 год'!$A$8:$F$1075</definedName>
    <definedName name="Z_B70CE5DB_88EE_4F2C_92BC_FF9B2744434F_.wvu.FilterData" localSheetId="2" hidden="1">'2014 год'!$A$11:$G$1075</definedName>
    <definedName name="Z_B70CE5DB_88EE_4F2C_92BC_FF9B2744434F_.wvu.FilterData" localSheetId="4" hidden="1">'2015-2016 годы'!$A$13:$H$760</definedName>
    <definedName name="Z_B71838CA_A544_4464_9F65_56C29DC27587_.wvu.FilterData" localSheetId="2" hidden="1">'2014 год'!$A$8:$F$1075</definedName>
    <definedName name="Z_B7AEE00C_70B7_49D3_8B4D_80A60507AFB6_.wvu.FilterData" localSheetId="2" hidden="1">'2014 год'!$A$8:$F$1031</definedName>
    <definedName name="Z_B7E68A1B_4F73_47B9_B462_14FF9ACA9AC3_.wvu.FilterData" localSheetId="2" hidden="1">'2014 год'!$A$8:$F$1075</definedName>
    <definedName name="Z_B9D8E4CE_8A96_4B79_B7FA_F9650A6FD902_.wvu.FilterData" localSheetId="2" hidden="1">'2014 год'!$A$8:$F$1075</definedName>
    <definedName name="Z_BA88F542_B751_4738_81E1_1C0125040C6C_.wvu.FilterData" localSheetId="2" hidden="1">'2014 год'!$A$8:$F$1075</definedName>
    <definedName name="Z_BAC75FF3_4D94_4D3A_A3AB_B3659E2857FF_.wvu.FilterData" localSheetId="2" hidden="1">'2014 год'!$A$8:$F$1031</definedName>
    <definedName name="Z_BAFD9EE2_E27C_4BB3_9933_81DC309BF49C_.wvu.FilterData" localSheetId="2" hidden="1">'2014 год'!$A$8:$F$1075</definedName>
    <definedName name="Z_BB60DB4B_DE00_44C2_9BE2_1A296CC32115_.wvu.FilterData" localSheetId="2" hidden="1">'2014 год'!$A$8:$F$1031</definedName>
    <definedName name="Z_BBBD3E44_291E_4115_B42B_73C7D8BD57E7_.wvu.FilterData" localSheetId="2" hidden="1">'2014 год'!$A$8:$F$1075</definedName>
    <definedName name="Z_BBDE3F1F_3D46_4D02_AFCD_AB603F06F923_.wvu.FilterData" localSheetId="4" hidden="1">'2015-2016 годы'!#REF!</definedName>
    <definedName name="Z_BCC92EA4_7407_4E54_9D12_3B486C9EC67C_.wvu.FilterData" localSheetId="2" hidden="1">'2014 год'!$A$8:$F$1075</definedName>
    <definedName name="Z_BD52FF61_7EDC_4B9F_AC4D_4F14F2B29429_.wvu.FilterData" localSheetId="2" hidden="1">'2014 год'!$A$8:$F$1075</definedName>
    <definedName name="Z_BE052D27_EF27_4350_A9B2_2E5C2ECB824E_.wvu.FilterData" localSheetId="2" hidden="1">'2014 год'!$A$8:$F$1075</definedName>
    <definedName name="Z_BF538DA1_799B_457B_B41F_366139E45750_.wvu.FilterData" localSheetId="4" hidden="1">'2015-2016 годы'!$A$11:$O$758</definedName>
    <definedName name="Z_BF547957_8FEB_468C_889E_25CCFCF49ECA_.wvu.FilterData" localSheetId="2" hidden="1">'2014 год'!$A$11:$G$1075</definedName>
    <definedName name="Z_BF547957_8FEB_468C_889E_25CCFCF49ECA_.wvu.FilterData" localSheetId="4" hidden="1">'2015-2016 годы'!$A$13:$H$760</definedName>
    <definedName name="Z_C2E0C8DA_E616_44E4_9986_98A2F9FB3678_.wvu.FilterData" localSheetId="2" hidden="1">'2014 год'!$A$8:$F$1031</definedName>
    <definedName name="Z_C3879DC4_2CF2_43E8_A8BD_B3A5B070C590_.wvu.FilterData" localSheetId="2" hidden="1">'2014 год'!$A$8:$F$1075</definedName>
    <definedName name="Z_C3A3497C_778F_4EFE_AAEA_FE2586F67BBF_.wvu.FilterData" localSheetId="2" hidden="1">'2014 год'!$A$11:$F$1075</definedName>
    <definedName name="Z_C4BF7710_CE70_4D66_8723_9020F9DAED83_.wvu.FilterData" localSheetId="2" hidden="1">'2014 год'!$A$8:$F$1075</definedName>
    <definedName name="Z_C634BDB9_2143_49FC_BA00_EC3DAEC53276_.wvu.FilterData" localSheetId="2" hidden="1">'2014 год'!$A$8:$F$1075</definedName>
    <definedName name="Z_C6AF2B6C_7970_43D7_98C2_3FE5DFDD012A_.wvu.FilterData" localSheetId="4" hidden="1">'2015-2016 годы'!#REF!</definedName>
    <definedName name="Z_C6D1BFAF_402C_47FD_AE1D_1B9E432DA911_.wvu.FilterData" localSheetId="2" hidden="1">'2014 год'!$A$8:$F$1075</definedName>
    <definedName name="Z_C702F318_2365_40E3_973A_898B62ADF797_.wvu.FilterData" localSheetId="4" hidden="1">'2015-2016 годы'!#REF!</definedName>
    <definedName name="Z_C727904A_D0F7_45D7_83A7_FBBF45BFBB88_.wvu.FilterData" localSheetId="2" hidden="1">'2014 год'!$A$8:$F$1075</definedName>
    <definedName name="Z_C72BD75B_92DD_4B47_BC9B_A197C14EBD49_.wvu.FilterData" localSheetId="2" hidden="1">'2014 год'!$A$8:$F$1031</definedName>
    <definedName name="Z_C7735A17_DAAB_4B96_AAB1_BE76DE09472F_.wvu.FilterData" localSheetId="2" hidden="1">'2014 год'!$A$8:$F$1075</definedName>
    <definedName name="Z_C7735A17_DAAB_4B96_AAB1_BE76DE09472F_.wvu.PrintArea" localSheetId="0" hidden="1">'1'!#REF!</definedName>
    <definedName name="Z_C7735A17_DAAB_4B96_AAB1_BE76DE09472F_.wvu.PrintArea" localSheetId="2" hidden="1">'2014 год'!$A$6:$G$1075</definedName>
    <definedName name="Z_C7A8D4BF_496F_467C_ACF1_D36EC033A9AF_.wvu.FilterData" localSheetId="2" hidden="1">'2014 год'!$A$8:$F$1075</definedName>
    <definedName name="Z_C7A8D4BF_496F_467C_ACF1_D36EC033A9AF_.wvu.FilterData" localSheetId="4" hidden="1">'2015-2016 годы'!#REF!</definedName>
    <definedName name="Z_C7A8D4BF_496F_467C_ACF1_D36EC033A9AF_.wvu.PrintArea" localSheetId="0" hidden="1">'1'!#REF!</definedName>
    <definedName name="Z_C7A8D4BF_496F_467C_ACF1_D36EC033A9AF_.wvu.PrintArea" localSheetId="2" hidden="1">'2014 год'!$A$6:$F$1075</definedName>
    <definedName name="Z_C7A8D4BF_496F_467C_ACF1_D36EC033A9AF_.wvu.PrintArea" localSheetId="4" hidden="1">'2015-2016 годы'!#REF!</definedName>
    <definedName name="Z_C7A8D4BF_496F_467C_ACF1_D36EC033A9AF_.wvu.PrintTitles" localSheetId="2" hidden="1">'2014 год'!$9:$10</definedName>
    <definedName name="Z_C7A8D4BF_496F_467C_ACF1_D36EC033A9AF_.wvu.PrintTitles" localSheetId="4" hidden="1">'2015-2016 годы'!$17:$18</definedName>
    <definedName name="Z_C7FA3BCB_95F6_47FA_A463_66E3239DFB3A_.wvu.FilterData" localSheetId="2" hidden="1">'2014 год'!$A$8:$F$1075</definedName>
    <definedName name="Z_C7FA3BCB_95F6_47FA_A463_66E3239DFB3A_.wvu.FilterData" localSheetId="4" hidden="1">'2015-2016 годы'!$A$11:$O$758</definedName>
    <definedName name="Z_C8D93405_1680_4485_A5DE_0AB190AB4E65_.wvu.FilterData" localSheetId="2" hidden="1">'2014 год'!$A$8:$F$1075</definedName>
    <definedName name="Z_C9AE58E2_A595_4ABA_A0B9_3F33EEC6CDC0_.wvu.FilterData" localSheetId="2" hidden="1">'2014 год'!$A$11:$F$1075</definedName>
    <definedName name="Z_CA0DB301_7CC1_4E88_A29E_B4B68E010D81_.wvu.FilterData" localSheetId="2" hidden="1">'2014 год'!$A$8:$F$1075</definedName>
    <definedName name="Z_CA68B062_AE10_473D_A049_2DFB42FBB25A_.wvu.FilterData" localSheetId="2" hidden="1">'2014 год'!$A$8:$F$1075</definedName>
    <definedName name="Z_CC10639F_AE5C_41C9_9CA6_7F05B3F6384D_.wvu.FilterData" localSheetId="2" hidden="1">'2014 год'!$A$8:$F$1075</definedName>
    <definedName name="Z_CC8C966D_6E1A_4940_B106_396E1AE39F5E_.wvu.FilterData" localSheetId="2" hidden="1">'2014 год'!$A$8:$F$1031</definedName>
    <definedName name="Z_CCAF7CB3_22F2_4955_8C1F_56900058C02F_.wvu.FilterData" localSheetId="2" hidden="1">'2014 год'!$A$11:$G$1075</definedName>
    <definedName name="Z_CCAF7CB3_22F2_4955_8C1F_56900058C02F_.wvu.FilterData" localSheetId="4" hidden="1">'2015-2016 годы'!$A$13:$H$760</definedName>
    <definedName name="Z_CEEAD891_F0AD_4031_B27E_413647749D82_.wvu.FilterData" localSheetId="2" hidden="1">'2014 год'!$A$8:$F$1075</definedName>
    <definedName name="Z_CF6EBB0A_0BB4_4666_AC03_15E73B0C579E_.wvu.FilterData" localSheetId="2" hidden="1">'2014 год'!$A$8:$F$1075</definedName>
    <definedName name="Z_CF74132E_4AAD_4559_B99D_6F74ADA7089F_.wvu.FilterData" localSheetId="2" hidden="1">'2014 год'!$A$8:$F$1075</definedName>
    <definedName name="Z_D07FDAED_F48A_454F_8A25_E1C6B4649A3E_.wvu.FilterData" localSheetId="2" hidden="1">'2014 год'!$A$8:$F$1031</definedName>
    <definedName name="Z_D1011CA6_5CF5_4F03_AE01_060E450CDF70_.wvu.FilterData" localSheetId="2" hidden="1">'2014 год'!$A$8:$F$1075</definedName>
    <definedName name="Z_D11BDC36_F2AB_4C10_9DCC_4B3F9ADC5F15_.wvu.FilterData" localSheetId="2" hidden="1">'2014 год'!$A$8:$F$1075</definedName>
    <definedName name="Z_D1670AB2_F61B_49C7_9215_4FC9CB9CC74A_.wvu.FilterData" localSheetId="2" hidden="1">'2014 год'!$A$8:$F$1075</definedName>
    <definedName name="Z_D253F0FB_11F8_4B68_BF1A_0E70F812E1AB_.wvu.FilterData" localSheetId="2" hidden="1">'2014 год'!$A$8:$F$1031</definedName>
    <definedName name="Z_D35C5548_8F00_4843_9917_6930ACA0B9DD_.wvu.FilterData" localSheetId="2" hidden="1">'2014 год'!$A$8:$F$1075</definedName>
    <definedName name="Z_D3CC2A63_09F5_48C6_89CB_9344AC40B986_.wvu.FilterData" localSheetId="2" hidden="1">'2014 год'!$A$8:$F$1031</definedName>
    <definedName name="Z_D4A7AE18_8B9E_48A5_B98E_E6A3D84D15ED_.wvu.FilterData" localSheetId="2" hidden="1">'2014 год'!$A$8:$F$1031</definedName>
    <definedName name="Z_D4CBB81E_9B6D_4DA0_B95A_6D70EBD71F14_.wvu.FilterData" localSheetId="2" hidden="1">'2014 год'!$A$8:$F$1075</definedName>
    <definedName name="Z_D4E257C9_F6F5_4724_8F8D_254E81E361D1_.wvu.FilterData" localSheetId="2" hidden="1">'2014 год'!$A$8:$F$1075</definedName>
    <definedName name="Z_D50F4102_482A_4DCA_82B2_CC9AA389660E_.wvu.FilterData" localSheetId="2" hidden="1">'2014 год'!$A$8:$F$1031</definedName>
    <definedName name="Z_D602A1F6_3776_4C79_A951_82F7DC413D62_.wvu.FilterData" localSheetId="2" hidden="1">'2014 год'!$A$8:$F$1075</definedName>
    <definedName name="Z_D602A1F6_3776_4C79_A951_82F7DC413D62_.wvu.FilterData" localSheetId="4" hidden="1">'2015-2016 годы'!$A$11:$O$758</definedName>
    <definedName name="Z_D64771AB_0FCC_4F32_9FB7_9185D1A4AFA2_.wvu.FilterData" localSheetId="2" hidden="1">'2014 год'!$A$8:$F$1075</definedName>
    <definedName name="Z_D6CF4764_E2BF_4235_A368_A8F108597173_.wvu.FilterData" localSheetId="2" hidden="1">'2014 год'!$A$8:$F$1075</definedName>
    <definedName name="Z_D704B0C3_868C_42EA_9161_15C1614A7C66_.wvu.FilterData" localSheetId="2" hidden="1">'2014 год'!$A$8:$F$1031</definedName>
    <definedName name="Z_D72986E2_5094_4A27_AC76_C62F18983C79_.wvu.FilterData" localSheetId="2" hidden="1">'2014 год'!$A$8:$F$1075</definedName>
    <definedName name="Z_D8770584_408C_4147_A0F6_E9438D41326A_.wvu.FilterData" localSheetId="2" hidden="1">'2014 год'!$A$8:$F$1075</definedName>
    <definedName name="Z_D8B1E600_70A6_47CB_A321_35C217CE307A_.wvu.FilterData" localSheetId="2" hidden="1">'2014 год'!$A$8:$F$1075</definedName>
    <definedName name="Z_DA15D12B_B687_4104_AF35_4470F046E021_.wvu.FilterData" localSheetId="2" hidden="1">'2014 год'!$A$11:$G$1075</definedName>
    <definedName name="Z_DA15D12B_B687_4104_AF35_4470F046E021_.wvu.FilterData" localSheetId="4" hidden="1">'2015-2016 годы'!$A$13:$H$760</definedName>
    <definedName name="Z_DA15D12B_B687_4104_AF35_4470F046E021_.wvu.PrintArea" localSheetId="4" hidden="1">'2015-2016 годы'!$A$5:$H$758</definedName>
    <definedName name="Z_DA15D12B_B687_4104_AF35_4470F046E021_.wvu.PrintTitles" localSheetId="4" hidden="1">'2015-2016 годы'!$11:$12</definedName>
    <definedName name="Z_DA443817_EDBF_4F25_8580_570F861418A8_.wvu.FilterData" localSheetId="2" hidden="1">'2014 год'!$A$8:$F$1031</definedName>
    <definedName name="Z_DA7117F0_EA4F_46AB_ABA0_50F1B9FFF874_.wvu.FilterData" localSheetId="2" hidden="1">'2014 год'!$A$8:$F$1075</definedName>
    <definedName name="Z_DA7F7071_1F1E_41BF_A3BF_5852B4B7EA04_.wvu.FilterData" localSheetId="2" hidden="1">'2014 год'!$A$10:$L$1075</definedName>
    <definedName name="Z_DA7F7071_1F1E_41BF_A3BF_5852B4B7EA04_.wvu.FilterData" localSheetId="4" hidden="1">'2015-2016 годы'!#REF!</definedName>
    <definedName name="Z_DAA49F7F_42E4_42E8_80EF_F55AA254E802_.wvu.FilterData" localSheetId="2" hidden="1">'2014 год'!$A$8:$F$1031</definedName>
    <definedName name="Z_DAC940D5_96CF_4E59_B154_8C7CE61F0B76_.wvu.FilterData" localSheetId="2" hidden="1">'2014 год'!$A$8:$F$1075</definedName>
    <definedName name="Z_DB333CAD_CB36_44F4_B9A0_E5C8A0FE7F19_.wvu.FilterData" localSheetId="2" hidden="1">'2014 год'!$A$11:$G$1075</definedName>
    <definedName name="Z_DB4D25CF_24F9_4F58_B6A0_607F937F34FA_.wvu.FilterData" localSheetId="4" hidden="1">'2015-2016 годы'!#REF!</definedName>
    <definedName name="Z_DB7DA811_841B_466E_8CC1_BE4DE5C821C1_.wvu.FilterData" localSheetId="4" hidden="1">'2015-2016 годы'!#REF!</definedName>
    <definedName name="Z_DBE89A50_815B_4C38_86BC_FC4180DF078C_.wvu.FilterData" localSheetId="4" hidden="1">'2015-2016 годы'!$A$11:$O$760</definedName>
    <definedName name="Z_DC8AE3D9_6B29_49D9_BC14_7F1A1F2860C3_.wvu.FilterData" localSheetId="2" hidden="1">'2014 год'!$A$8:$F$1075</definedName>
    <definedName name="Z_DCE8C298_05F2_4894_ADD9_0C8B1A668AE1_.wvu.FilterData" localSheetId="2" hidden="1">'2014 год'!$A$8:$F$1075</definedName>
    <definedName name="Z_DCE8C298_05F2_4894_ADD9_0C8B1A668AE1_.wvu.FilterData" localSheetId="4" hidden="1">'2015-2016 годы'!$A$11:$O$760</definedName>
    <definedName name="Z_DCE8C298_05F2_4894_ADD9_0C8B1A668AE1_.wvu.PrintArea" localSheetId="1" hidden="1">'2014 '!$A$1:$D$61</definedName>
    <definedName name="Z_DCE8C298_05F2_4894_ADD9_0C8B1A668AE1_.wvu.PrintArea" localSheetId="2" hidden="1">'2014 год'!$A$6:$G$1075</definedName>
    <definedName name="Z_DCE8C298_05F2_4894_ADD9_0C8B1A668AE1_.wvu.PrintArea" localSheetId="3" hidden="1">'2015-2016'!$A$3:$E$64</definedName>
    <definedName name="Z_DCE8C298_05F2_4894_ADD9_0C8B1A668AE1_.wvu.PrintArea" localSheetId="4" hidden="1">'2015-2016 годы'!$A$5:$H$758</definedName>
    <definedName name="Z_DD5D5A9E_7C25_4623_B254_6D1F9F66B5FE_.wvu.FilterData" localSheetId="2" hidden="1">'2014 год'!$A$8:$F$1075</definedName>
    <definedName name="Z_DD5D5A9E_7C25_4623_B254_6D1F9F66B5FE_.wvu.FilterData" localSheetId="4" hidden="1">'2015-2016 годы'!$A$11:$L$760</definedName>
    <definedName name="Z_DE1FF856_CFE7_4DC3_B0D0_2B2E436AE899_.wvu.FilterData" localSheetId="2" hidden="1">'2014 год'!$A$8:$F$1075</definedName>
    <definedName name="Z_DE24237D_C831_428C_9211_E1A760D2B9EA_.wvu.FilterData" localSheetId="4" hidden="1">'2015-2016 годы'!$A$11:$O$758</definedName>
    <definedName name="Z_DE2D6282_596D_444D_B3BA_0F012B6729FD_.wvu.FilterData" localSheetId="2" hidden="1">'2014 год'!$A$8:$F$1031</definedName>
    <definedName name="Z_DE5CBA33_3826_415C_A714_5E5B2170E2AF_.wvu.FilterData" localSheetId="2" hidden="1">'2014 год'!$A$8:$F$1031</definedName>
    <definedName name="Z_DE6D57BD_D946_4F4C_94DA_A669C514F195_.wvu.FilterData" localSheetId="2" hidden="1">'2014 год'!$A$8:$F$1075</definedName>
    <definedName name="Z_DF4B56C1_AB64_437A_B599_A2B0E1B0CB4A_.wvu.FilterData" localSheetId="2" hidden="1">'2014 год'!$A$8:$F$1075</definedName>
    <definedName name="Z_DF6CCB55_3B73_4D7E_B033_92FF2D687D96_.wvu.FilterData" localSheetId="2" hidden="1">'2014 год'!$A$8:$F$1075</definedName>
    <definedName name="Z_DF740FBC_DD22_4C8E_B4F1_5AD2B01A2970_.wvu.FilterData" localSheetId="4" hidden="1">'2015-2016 годы'!$A$11:$O$760</definedName>
    <definedName name="Z_DFBA0607_195C_455D_92E5_AF7D6EE0D36A_.wvu.FilterData" localSheetId="2" hidden="1">'2014 год'!$A$8:$F$1075</definedName>
    <definedName name="Z_E0340960_A304_4A7F_B23E_BF201A90372D_.wvu.FilterData" localSheetId="2" hidden="1">'2014 год'!$A$8:$F$1075</definedName>
    <definedName name="Z_E070E6A1_EEF1_47DD_97C7_5854BDF83389_.wvu.FilterData" localSheetId="2" hidden="1">'2014 год'!$A$8:$F$1075</definedName>
    <definedName name="Z_E077C4D9_1D89_4AD0_96E7_A5FA91ACEDB5_.wvu.FilterData" localSheetId="2" hidden="1">'2014 год'!$A$8:$F$1031</definedName>
    <definedName name="Z_E15EAA0A_D957_4EAE_ADA7_B1DF957B45EF_.wvu.FilterData" localSheetId="2" hidden="1">'2014 год'!$A$8:$F$1075</definedName>
    <definedName name="Z_E23ADF37_6AF6_4A7F_87C0_EACE0F5F039F_.wvu.FilterData" localSheetId="2" hidden="1">'2014 год'!$A$8:$F$1075</definedName>
    <definedName name="Z_E23ADF37_6AF6_4A7F_87C0_EACE0F5F039F_.wvu.FilterData" localSheetId="4" hidden="1">'2015-2016 годы'!#REF!</definedName>
    <definedName name="Z_E29B9CC1_017D_4EF2_B4BA_2814773F73B3_.wvu.FilterData" localSheetId="2" hidden="1">'2014 год'!$A$8:$F$1075</definedName>
    <definedName name="Z_E2A5F95F_932F_4C14_BBD8_1BB60A52BEA9_.wvu.FilterData" localSheetId="2" hidden="1">'2014 год'!$A$8:$F$1075</definedName>
    <definedName name="Z_E326ED3A_6822_4F81_B547_B61B62773ADF_.wvu.FilterData" localSheetId="2" hidden="1">'2014 год'!$A$8:$F$1075</definedName>
    <definedName name="Z_E38A66F1_94EF_4E0B_9ADE_351A2CFBBB90_.wvu.FilterData" localSheetId="2" hidden="1">'2014 год'!$A$8:$F$1075</definedName>
    <definedName name="Z_E3CFDA7C_C431_48AD_AC89_E0A5B9A8CB65_.wvu.FilterData" localSheetId="2" hidden="1">'2014 год'!$A$8:$F$1031</definedName>
    <definedName name="Z_E3F7C102_01D2_4408_9EAC_61A51F1F2BA4_.wvu.FilterData" localSheetId="2" hidden="1">'2014 год'!$A$11:$G$1075</definedName>
    <definedName name="Z_E4BE0F9F_A97B_4D7A_8BDF_F68FD170A7AA_.wvu.FilterData" localSheetId="2" hidden="1">'2014 год'!$A$8:$F$1075</definedName>
    <definedName name="Z_E533F498_7E13_4EC2_9493_19F249595B57_.wvu.FilterData" localSheetId="4" hidden="1">'2015-2016 годы'!$A$13:$H$760</definedName>
    <definedName name="Z_E54B95BA_4E62_42F1_8604_9A626C713F2A_.wvu.FilterData" localSheetId="2" hidden="1">'2014 год'!$A$8:$F$1075</definedName>
    <definedName name="Z_E54DF1FD_EBD6_4199_BBAD_97022E965FFF_.wvu.FilterData" localSheetId="2" hidden="1">'2014 год'!$A$8:$F$1031</definedName>
    <definedName name="Z_E6020184_EBBB_468A_A412_06E55DEC018A_.wvu.FilterData" localSheetId="2" hidden="1">'2014 год'!$A$8:$F$1031</definedName>
    <definedName name="Z_E648FE6C_B467_4242_B0F2_40F53E108838_.wvu.FilterData" localSheetId="2" hidden="1">'2014 год'!$A$8:$F$1075</definedName>
    <definedName name="Z_E7A48B63_815A_48DD_B907_F7B5E7F29F79_.wvu.FilterData" localSheetId="2" hidden="1">'2014 год'!$A$8:$F$1031</definedName>
    <definedName name="Z_E7CA13D3_A61F_49C5_902E_E7E748A501FB_.wvu.FilterData" localSheetId="2" hidden="1">'2014 год'!$A$8:$F$1075</definedName>
    <definedName name="Z_E7EB6B8A_6B46_47E9_B1E7_27582BE5A109_.wvu.FilterData" localSheetId="2" hidden="1">'2014 год'!$A$8:$F$1031</definedName>
    <definedName name="Z_E7F8F43D_0F59_41B7_B26A_0155A84FF0A3_.wvu.FilterData" localSheetId="2" hidden="1">'2014 год'!$A$8:$F$1031</definedName>
    <definedName name="Z_E83BD0E1_F2A2_4A57_9B0F_E7CA31FA2D4A_.wvu.FilterData" localSheetId="4" hidden="1">'2015-2016 годы'!#REF!</definedName>
    <definedName name="Z_E9C25EC6_AEE5_4A1E_A4A3_35C4CD34403C_.wvu.FilterData" localSheetId="2" hidden="1">'2014 год'!$A$8:$F$1075</definedName>
    <definedName name="Z_EA0A4CAA_8F52_4DD3_A63B_1EF5FBCC1464_.wvu.FilterData" localSheetId="2" hidden="1">'2014 год'!$A$8:$F$1031</definedName>
    <definedName name="Z_EA1929C7_85F7_40DE_826A_94377FC9966E_.wvu.FilterData" localSheetId="2" hidden="1">'2014 год'!$A$8:$F$1075</definedName>
    <definedName name="Z_EA1929C7_85F7_40DE_826A_94377FC9966E_.wvu.FilterData" localSheetId="4" hidden="1">'2015-2016 годы'!$A$11:$L$760</definedName>
    <definedName name="Z_EA1929C7_85F7_40DE_826A_94377FC9966E_.wvu.PrintArea" localSheetId="2" hidden="1">'2014 год'!$A$1:$I$1075</definedName>
    <definedName name="Z_EA1929C7_85F7_40DE_826A_94377FC9966E_.wvu.PrintTitles" localSheetId="2" hidden="1">'2014 год'!$9:$10</definedName>
    <definedName name="Z_EA1929C7_85F7_40DE_826A_94377FC9966E_.wvu.Rows" localSheetId="4" hidden="1">'2015-2016 годы'!$11:$12,'2015-2016 годы'!$421:$426</definedName>
    <definedName name="Z_EAFA5F17_CBD5_4FE6_9475_98B5F08B967C_.wvu.FilterData" localSheetId="2" hidden="1">'2014 год'!$A$8:$F$1031</definedName>
    <definedName name="Z_ED5F3842_942E_473E_B7AF_3806C5D5C093_.wvu.FilterData" localSheetId="2" hidden="1">'2014 год'!$A$8:$F$1075</definedName>
    <definedName name="Z_ED6D8023_7C49_4683_A448_DD7C3FD3A867_.wvu.FilterData" localSheetId="2" hidden="1">'2014 год'!$A$8:$F$1075</definedName>
    <definedName name="Z_ED6D8023_7C49_4683_A448_DD7C3FD3A867_.wvu.FilterData" localSheetId="4" hidden="1">'2015-2016 годы'!$A$11:$O$760</definedName>
    <definedName name="Z_ED92C9D8_2AE3_41DF_896E_1ACD896A53C4_.wvu.FilterData" localSheetId="4" hidden="1">'2015-2016 годы'!$A$11:$O$760</definedName>
    <definedName name="Z_EDAE166A_0B97_4244_8006_86641E30DA25_.wvu.FilterData" localSheetId="2" hidden="1">'2014 год'!$A$8:$F$1031</definedName>
    <definedName name="Z_EDD41A18_895A_4BAC_AA3F_8D1F700D5108_.wvu.FilterData" localSheetId="2" hidden="1">'2014 год'!$A$8:$F$1075</definedName>
    <definedName name="Z_EF22DD42_5F34_46F4_9CF7_8FA660775B7F_.wvu.FilterData" localSheetId="2" hidden="1">'2014 год'!$A$8:$F$1031</definedName>
    <definedName name="Z_F0239C6B_DCC4_49DA_B345_8A3A66099E5E_.wvu.FilterData" localSheetId="2" hidden="1">'2014 год'!$A$8:$F$1075</definedName>
    <definedName name="Z_F0A59C65_44CC_4274_9BB3_1A96870FE52A_.wvu.FilterData" localSheetId="2" hidden="1">'2014 год'!$A$8:$F$1031</definedName>
    <definedName name="Z_F101ED46_03D0_4ED3_9C2B_18B1E19E8D8B_.wvu.FilterData" localSheetId="2" hidden="1">'2014 год'!$A$8:$F$1075</definedName>
    <definedName name="Z_F284361D_157B_42AB_A84C_E64553AA5CA6_.wvu.FilterData" localSheetId="4" hidden="1">'2015-2016 годы'!$A$11:$O$760</definedName>
    <definedName name="Z_F3E50045_00FC_4DD7_9D22_CBB6A95A1521_.wvu.FilterData" localSheetId="2" hidden="1">'2014 год'!$A$8:$F$1075</definedName>
    <definedName name="Z_F3F83521_9945_48EE_B625_001AE15E2719_.wvu.FilterData" localSheetId="2" hidden="1">'2014 год'!$A$8:$F$1075</definedName>
    <definedName name="Z_F4306905_969F_4309_BB18_F672A494FFF1_.wvu.FilterData" localSheetId="2" hidden="1">'2014 год'!$A$8:$F$1075</definedName>
    <definedName name="Z_F5387F2A_1A7B_4427_B8C8_6A35E7D78C47_.wvu.FilterData" localSheetId="2" hidden="1">'2014 год'!$A$8:$F$1075</definedName>
    <definedName name="Z_F56D4E85_4E83_4C22_A28E_2F4792367A91_.wvu.FilterData" localSheetId="2" hidden="1">'2014 год'!$A$8:$F$1031</definedName>
    <definedName name="Z_F58384DC_BB07_4AEA_BAAA_8F5340F550EA_.wvu.FilterData" localSheetId="4" hidden="1">'2015-2016 годы'!#REF!</definedName>
    <definedName name="Z_F5F1815D_8D11_4C0B_8434_6FDE60AE9FD2_.wvu.FilterData" localSheetId="2" hidden="1">'2014 год'!$A$8:$F$1075</definedName>
    <definedName name="Z_F5F67BA9_C22A_4460_A5AC_1A97CC98F00E_.wvu.FilterData" localSheetId="2" hidden="1">'2014 год'!$A$8:$F$1075</definedName>
    <definedName name="Z_F626A369_71D3_4420_B2FF_D83AAE037EBF_.wvu.FilterData" localSheetId="2" hidden="1">'2014 год'!$A$8:$F$1031</definedName>
    <definedName name="Z_F6C8A2CE_3D8E_48AC_B616_FF05AFDBAA98_.wvu.FilterData" localSheetId="4" hidden="1">'2015-2016 годы'!$A$11:$O$760</definedName>
    <definedName name="Z_F70839DF_5740_42D3_AA08_6B21E83F2B9D_.wvu.FilterData" localSheetId="2" hidden="1">'2014 год'!$A$8:$F$1075</definedName>
    <definedName name="Z_F7B85EA8_1739_43AF_B063_4134CF03FBA6_.wvu.FilterData" localSheetId="2" hidden="1">'2014 год'!$A$8:$F$1075</definedName>
    <definedName name="Z_F8317F2E_A64A_47FC_9220_974A0A54C313_.wvu.FilterData" localSheetId="2" hidden="1">'2014 год'!$A$8:$F$1075</definedName>
    <definedName name="Z_F85C7E91_17DA_41A5_B456_BCE656EBED20_.wvu.FilterData" localSheetId="4" hidden="1">'2015-2016 годы'!$A$11:$O$760</definedName>
    <definedName name="Z_F872851D_7F5A_486D_A464_AE4D8D5BAF07_.wvu.FilterData" localSheetId="2" hidden="1">'2014 год'!$A$8:$F$1031</definedName>
    <definedName name="Z_F8880CAA_4A75_43BD_A10A_2ADBE42FF49F_.wvu.FilterData" localSheetId="2" hidden="1">'2014 год'!$A$8:$F$1075</definedName>
    <definedName name="Z_F890B8DE_1C4B_4635_9EB1_160714C712B8_.wvu.FilterData" localSheetId="2" hidden="1">'2014 год'!$A$8:$F$1075</definedName>
    <definedName name="Z_F98D998B_D461_4AC9_AB9E_03436E9ED45A_.wvu.FilterData" localSheetId="2" hidden="1">'2014 год'!$A$8:$F$1031</definedName>
    <definedName name="Z_F9948FCB_0618_4BDC_807E_8BEC31C740B6_.wvu.FilterData" localSheetId="4" hidden="1">'2015-2016 годы'!$A$11:$O$760</definedName>
    <definedName name="Z_F9F77488_56FE_4151_87EF_63807FC5A3E5_.wvu.FilterData" localSheetId="2" hidden="1">'2014 год'!$A$8:$F$1031</definedName>
    <definedName name="Z_FA50248C_F1DB_4159_96A7_961A0F503021_.wvu.FilterData" localSheetId="2" hidden="1">'2014 год'!$A$8:$F$1031</definedName>
    <definedName name="Z_FAD81514_9FD5_4F3B_AA85_0F57B17499B5_.wvu.FilterData" localSheetId="2" hidden="1">'2014 год'!$A$8:$F$1031</definedName>
    <definedName name="Z_FBDDCA52_6CBC_4DD2_A790_CCEE10D15852_.wvu.FilterData" localSheetId="2" hidden="1">'2014 год'!$A$8:$F$1031</definedName>
    <definedName name="Z_FCFF11AD_0D8C_465D_9BD1_071EED867C65_.wvu.FilterData" localSheetId="2" hidden="1">'2014 год'!$A$8:$F$1075</definedName>
    <definedName name="Z_FD032FF5_357B_4DE3_9CD2_BBC79BB7FF5A_.wvu.FilterData" localSheetId="2" hidden="1">'2014 год'!$A$8:$F$1031</definedName>
    <definedName name="Z_FDD8829C_9642_402C_8446_26A201593221_.wvu.FilterData" localSheetId="2" hidden="1">'2014 год'!$A$8:$F$1075</definedName>
    <definedName name="Z_FDD8829C_9642_402C_8446_26A201593221_.wvu.FilterData" localSheetId="4" hidden="1">'2015-2016 годы'!$A$11:$O$760</definedName>
    <definedName name="Z_FF239C65_B5EC_4420_93B2_5336438FCAB0_.wvu.FilterData" localSheetId="2" hidden="1">'2014 год'!$A$8:$F$1031</definedName>
    <definedName name="Z_FF9C8FE1_43DD_45C7_B91C_940BD209AF24_.wvu.FilterData" localSheetId="2" hidden="1">'2014 год'!$A$8:$F$1075</definedName>
    <definedName name="Z_FF9C8FE1_43DD_45C7_B91C_940BD209AF24_.wvu.FilterData" localSheetId="4" hidden="1">'2015-2016 годы'!#REF!</definedName>
    <definedName name="Z_FFA709DD_95EB_4CF6_BC29_62E82B953B38_.wvu.FilterData" localSheetId="2" hidden="1">'2014 год'!$A$8:$F$1031</definedName>
    <definedName name="_xlnm.Print_Area" localSheetId="0">'1'!#REF!</definedName>
    <definedName name="_xlnm.Print_Area" localSheetId="1">'2014 '!$A$1:$F$61</definedName>
    <definedName name="_xlnm.Print_Area" localSheetId="2">'2014 год'!$A$1:$I$1075</definedName>
    <definedName name="_xlnm.Print_Area" localSheetId="3">'2015-2016'!$A$1:$E$64</definedName>
    <definedName name="_xlnm.Print_Area" localSheetId="4">'2015-2016 годы'!$A$1:$H$758</definedName>
  </definedNames>
  <calcPr calcId="144525"/>
  <customWorkbookViews>
    <customWorkbookView name="й1 - Личное представление" guid="{EA1929C7-85F7-40DE-826A-94377FC9966E}" mergeInterval="0" personalView="1" maximized="1" xWindow="1" yWindow="1" windowWidth="1020" windowHeight="505" activeSheetId="3"/>
    <customWorkbookView name="user - Личное представление" guid="{DA15D12B-B687-4104-AF35-4470F046E021}" mergeInterval="0" personalView="1" maximized="1" xWindow="1" yWindow="1" windowWidth="1916" windowHeight="837" tabRatio="497" activeSheetId="2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gigeva - Личное представление" guid="{7C6E0ECD-7C82-43DA-9D75-77D350D6208C}" mergeInterval="0" personalView="1" maximized="1" windowWidth="1148" windowHeight="727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Pechora - Личное представление" guid="{E38A66F1-94EF-4E0B-9ADE-351A2CFBBB90}" mergeInterval="0" personalView="1" maximized="1" windowWidth="1148" windowHeight="70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SP2 - Личное представление" guid="{163B8715-85B8-471E-B260-0B77DCF30478}" mergeInterval="0" personalView="1" maximized="1" windowWidth="1276" windowHeight="761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Администратор - Личное представление" guid="{167491D8-6D6D-447D-A119-5E65D8431081}" mergeInterval="0" personalView="1" maximized="1" xWindow="1" yWindow="1" windowWidth="1920" windowHeight="817" activeSheetId="3"/>
    <customWorkbookView name="Дячук - Личное представление" guid="{1C060685-541B-49B8-81E5-C9855E92EF71}" mergeInterval="0" personalView="1" maximized="1" windowWidth="1362" windowHeight="543" activeSheetId="3"/>
  </customWorkbookViews>
</workbook>
</file>

<file path=xl/calcChain.xml><?xml version="1.0" encoding="utf-8"?>
<calcChain xmlns="http://schemas.openxmlformats.org/spreadsheetml/2006/main">
  <c r="H702" i="3" l="1"/>
  <c r="H701" i="3" s="1"/>
  <c r="G702" i="3"/>
  <c r="G701" i="3" s="1"/>
  <c r="I703" i="3"/>
  <c r="I702" i="3" s="1"/>
  <c r="I701" i="3" s="1"/>
  <c r="I505" i="3"/>
  <c r="I504" i="3" s="1"/>
  <c r="I503" i="3" s="1"/>
  <c r="H504" i="3"/>
  <c r="H503" i="3" s="1"/>
  <c r="G504" i="3"/>
  <c r="G503" i="3" s="1"/>
  <c r="G497" i="3"/>
  <c r="G496" i="3" s="1"/>
  <c r="H497" i="3"/>
  <c r="H496" i="3" s="1"/>
  <c r="I498" i="3"/>
  <c r="I497" i="3" s="1"/>
  <c r="I496" i="3" s="1"/>
  <c r="G577" i="3"/>
  <c r="G576" i="3" s="1"/>
  <c r="H576" i="3"/>
  <c r="H580" i="3"/>
  <c r="H579" i="3" s="1"/>
  <c r="H578" i="3" s="1"/>
  <c r="G580" i="3"/>
  <c r="I581" i="3"/>
  <c r="I580" i="3" s="1"/>
  <c r="I579" i="3" s="1"/>
  <c r="I578" i="3" s="1"/>
  <c r="H643" i="3"/>
  <c r="H642" i="3" s="1"/>
  <c r="H641" i="3" s="1"/>
  <c r="H640" i="3" s="1"/>
  <c r="G643" i="3"/>
  <c r="G642" i="3" s="1"/>
  <c r="G641" i="3"/>
  <c r="G640" i="3" s="1"/>
  <c r="H938" i="3"/>
  <c r="H937" i="3" s="1"/>
  <c r="H936" i="3" s="1"/>
  <c r="G938" i="3"/>
  <c r="G937" i="3" s="1"/>
  <c r="G936" i="3" s="1"/>
  <c r="I939" i="3"/>
  <c r="I938" i="3" s="1"/>
  <c r="I937" i="3" s="1"/>
  <c r="I936" i="3" s="1"/>
  <c r="H234" i="3"/>
  <c r="H272" i="3"/>
  <c r="H537" i="3"/>
  <c r="H682" i="3"/>
  <c r="H271" i="3"/>
  <c r="J752" i="5"/>
  <c r="I752" i="5"/>
  <c r="D26" i="2"/>
  <c r="J294" i="5"/>
  <c r="L278" i="5" s="1"/>
  <c r="I294" i="5"/>
  <c r="K294" i="5" s="1"/>
  <c r="J278" i="5"/>
  <c r="I278" i="5"/>
  <c r="H294" i="3"/>
  <c r="I345" i="3"/>
  <c r="H343" i="3"/>
  <c r="K278" i="5" l="1"/>
  <c r="I644" i="3"/>
  <c r="I643" i="3" s="1"/>
  <c r="I642" i="3" s="1"/>
  <c r="I641" i="3" s="1"/>
  <c r="I640" i="3" s="1"/>
  <c r="H93" i="3" l="1"/>
  <c r="H92" i="3" s="1"/>
  <c r="I94" i="3"/>
  <c r="I93" i="3" s="1"/>
  <c r="I92" i="3" s="1"/>
  <c r="H53" i="3"/>
  <c r="H1022" i="3"/>
  <c r="H1021" i="3" s="1"/>
  <c r="G1022" i="3"/>
  <c r="G1021" i="3" s="1"/>
  <c r="I1023" i="3"/>
  <c r="I1022" i="3" s="1"/>
  <c r="I1021" i="3" s="1"/>
  <c r="H677" i="3"/>
  <c r="H284" i="3"/>
  <c r="H283" i="3" s="1"/>
  <c r="H282" i="3" s="1"/>
  <c r="H288" i="3"/>
  <c r="I285" i="3"/>
  <c r="I284" i="3" s="1"/>
  <c r="I283" i="3" s="1"/>
  <c r="I282" i="3" s="1"/>
  <c r="H1075" i="3"/>
  <c r="H277" i="3"/>
  <c r="H275" i="3" s="1"/>
  <c r="H241" i="3"/>
  <c r="I241" i="3" s="1"/>
  <c r="I253" i="3"/>
  <c r="I252" i="3" s="1"/>
  <c r="I251" i="3" s="1"/>
  <c r="I250" i="3" s="1"/>
  <c r="H252" i="3"/>
  <c r="H251" i="3" s="1"/>
  <c r="H250" i="3" s="1"/>
  <c r="I216" i="3"/>
  <c r="I214" i="3"/>
  <c r="I213" i="3" s="1"/>
  <c r="H213" i="3"/>
  <c r="H453" i="5"/>
  <c r="G453" i="5"/>
  <c r="I442" i="3"/>
  <c r="I441" i="3" s="1"/>
  <c r="I440" i="3" s="1"/>
  <c r="I439" i="3" s="1"/>
  <c r="H441" i="3"/>
  <c r="H440" i="3" s="1"/>
  <c r="H439" i="3" s="1"/>
  <c r="I592" i="3"/>
  <c r="I591" i="3" s="1"/>
  <c r="I590" i="3" s="1"/>
  <c r="I589" i="3" s="1"/>
  <c r="H591" i="3"/>
  <c r="H590" i="3" s="1"/>
  <c r="H589" i="3" s="1"/>
  <c r="G591" i="3"/>
  <c r="G590" i="3" s="1"/>
  <c r="G589" i="3" s="1"/>
  <c r="H239" i="3" l="1"/>
  <c r="I277" i="3"/>
  <c r="I155" i="3"/>
  <c r="I154" i="3" s="1"/>
  <c r="I153" i="3" s="1"/>
  <c r="I152" i="3" s="1"/>
  <c r="I151" i="3" s="1"/>
  <c r="I150" i="3" s="1"/>
  <c r="F26" i="2" s="1"/>
  <c r="H154" i="3"/>
  <c r="H153" i="3" s="1"/>
  <c r="H152" i="3" s="1"/>
  <c r="H151" i="3" s="1"/>
  <c r="H150" i="3" s="1"/>
  <c r="E26" i="2" s="1"/>
  <c r="G154" i="3"/>
  <c r="I509" i="3" l="1"/>
  <c r="H507" i="3"/>
  <c r="I289" i="3" l="1"/>
  <c r="I288" i="3" s="1"/>
  <c r="H287" i="3"/>
  <c r="H286" i="3" s="1"/>
  <c r="H89" i="3"/>
  <c r="I90" i="3"/>
  <c r="H756" i="3"/>
  <c r="I757" i="3"/>
  <c r="I756" i="3" s="1"/>
  <c r="H270" i="3"/>
  <c r="I272" i="3"/>
  <c r="I249" i="3"/>
  <c r="I248" i="3" s="1"/>
  <c r="I247" i="3" s="1"/>
  <c r="H248" i="3"/>
  <c r="H247" i="3" s="1"/>
  <c r="H246" i="3"/>
  <c r="I245" i="3"/>
  <c r="I91" i="3"/>
  <c r="I287" i="3" l="1"/>
  <c r="I286" i="3" s="1"/>
  <c r="I89" i="3"/>
  <c r="I246" i="3"/>
  <c r="H959" i="3"/>
  <c r="I168" i="3"/>
  <c r="I167" i="3" s="1"/>
  <c r="I166" i="3" s="1"/>
  <c r="H167" i="3"/>
  <c r="H166" i="3" s="1"/>
  <c r="H703" i="5"/>
  <c r="G703" i="5"/>
  <c r="I1020" i="3" l="1"/>
  <c r="H874" i="3"/>
  <c r="H873" i="3" s="1"/>
  <c r="H872" i="3" s="1"/>
  <c r="G874" i="3"/>
  <c r="G873" i="3" s="1"/>
  <c r="G872" i="3" s="1"/>
  <c r="I875" i="3"/>
  <c r="I874" i="3" s="1"/>
  <c r="I873" i="3" s="1"/>
  <c r="I872" i="3" s="1"/>
  <c r="H884" i="3" l="1"/>
  <c r="H883" i="3" s="1"/>
  <c r="H882" i="3" s="1"/>
  <c r="H881" i="3" s="1"/>
  <c r="I885" i="3"/>
  <c r="I884" i="3" s="1"/>
  <c r="I883" i="3" s="1"/>
  <c r="I882" i="3" s="1"/>
  <c r="I881" i="3" s="1"/>
  <c r="G884" i="3"/>
  <c r="G883" i="3" s="1"/>
  <c r="G882" i="3" s="1"/>
  <c r="G881" i="3" s="1"/>
  <c r="H271" i="5"/>
  <c r="H270" i="5" s="1"/>
  <c r="H269" i="5" s="1"/>
  <c r="G271" i="5"/>
  <c r="G270" i="5" s="1"/>
  <c r="G269" i="5" s="1"/>
  <c r="H267" i="5"/>
  <c r="H266" i="5" s="1"/>
  <c r="H265" i="5" s="1"/>
  <c r="G267" i="5"/>
  <c r="G266" i="5" s="1"/>
  <c r="G265" i="5" s="1"/>
  <c r="H301" i="3"/>
  <c r="H300" i="3" s="1"/>
  <c r="H299" i="3" s="1"/>
  <c r="I302" i="3"/>
  <c r="I301" i="3" s="1"/>
  <c r="I300" i="3" s="1"/>
  <c r="I299" i="3" s="1"/>
  <c r="I263" i="3"/>
  <c r="I262" i="3" s="1"/>
  <c r="I261" i="3" s="1"/>
  <c r="H263" i="3"/>
  <c r="H262" i="3" s="1"/>
  <c r="H261" i="3" s="1"/>
  <c r="I259" i="3"/>
  <c r="I258" i="3" s="1"/>
  <c r="I257" i="3" s="1"/>
  <c r="H259" i="3"/>
  <c r="H258" i="3" s="1"/>
  <c r="H257" i="3" s="1"/>
  <c r="I525" i="3"/>
  <c r="I524" i="3" s="1"/>
  <c r="I523" i="3" s="1"/>
  <c r="I522" i="3" s="1"/>
  <c r="H524" i="3"/>
  <c r="H523" i="3" s="1"/>
  <c r="H522" i="3" s="1"/>
  <c r="G524" i="3"/>
  <c r="G523" i="3" s="1"/>
  <c r="G522" i="3" s="1"/>
  <c r="G264" i="5" l="1"/>
  <c r="G263" i="5" s="1"/>
  <c r="G262" i="5" s="1"/>
  <c r="H264" i="5"/>
  <c r="H263" i="5" s="1"/>
  <c r="H262" i="5" s="1"/>
  <c r="I667" i="3"/>
  <c r="H172" i="5"/>
  <c r="G172" i="5"/>
  <c r="H170" i="5"/>
  <c r="H169" i="5" s="1"/>
  <c r="G170" i="5"/>
  <c r="G169" i="5" s="1"/>
  <c r="I671" i="3"/>
  <c r="G670" i="3"/>
  <c r="G669" i="3" s="1"/>
  <c r="G668" i="3" s="1"/>
  <c r="H183" i="3"/>
  <c r="H182" i="3" s="1"/>
  <c r="I184" i="3"/>
  <c r="I183" i="3" s="1"/>
  <c r="I182" i="3" s="1"/>
  <c r="G168" i="5" l="1"/>
  <c r="H168" i="5"/>
  <c r="I181" i="3"/>
  <c r="I180" i="3" s="1"/>
  <c r="I179" i="3" s="1"/>
  <c r="I178" i="3" s="1"/>
  <c r="H180" i="3"/>
  <c r="H179" i="3" s="1"/>
  <c r="H178" i="3" s="1"/>
  <c r="G176" i="3"/>
  <c r="G175" i="3" s="1"/>
  <c r="G174" i="3" s="1"/>
  <c r="I177" i="3"/>
  <c r="I176" i="3" s="1"/>
  <c r="I175" i="3" s="1"/>
  <c r="I174" i="3" s="1"/>
  <c r="H176" i="3"/>
  <c r="H175" i="3" s="1"/>
  <c r="H174" i="3" s="1"/>
  <c r="I417" i="3"/>
  <c r="I416" i="3" s="1"/>
  <c r="I415" i="3" s="1"/>
  <c r="I414" i="3" s="1"/>
  <c r="H417" i="3"/>
  <c r="H416" i="3" s="1"/>
  <c r="H415" i="3" s="1"/>
  <c r="H414" i="3" s="1"/>
  <c r="I215" i="3"/>
  <c r="I211" i="3"/>
  <c r="I210" i="3" s="1"/>
  <c r="H215" i="3"/>
  <c r="H211" i="3"/>
  <c r="H210" i="3" s="1"/>
  <c r="H647" i="5"/>
  <c r="H646" i="5" s="1"/>
  <c r="G647" i="5"/>
  <c r="G646" i="5" s="1"/>
  <c r="H645" i="5"/>
  <c r="H644" i="5" s="1"/>
  <c r="G645" i="5"/>
  <c r="G644" i="5" s="1"/>
  <c r="H609" i="5"/>
  <c r="G609" i="5"/>
  <c r="H607" i="5"/>
  <c r="G607" i="5"/>
  <c r="H579" i="5"/>
  <c r="G579" i="5"/>
  <c r="H577" i="5"/>
  <c r="G577" i="5"/>
  <c r="I944" i="3"/>
  <c r="I943" i="3" s="1"/>
  <c r="I942" i="3" s="1"/>
  <c r="H943" i="3"/>
  <c r="H942" i="3" s="1"/>
  <c r="G943" i="3"/>
  <c r="G942" i="3" s="1"/>
  <c r="H941" i="3"/>
  <c r="H940" i="3" s="1"/>
  <c r="G941" i="3"/>
  <c r="G940" i="3" s="1"/>
  <c r="I892" i="3"/>
  <c r="I891" i="3" s="1"/>
  <c r="H891" i="3"/>
  <c r="G891" i="3"/>
  <c r="I890" i="3"/>
  <c r="I889" i="3" s="1"/>
  <c r="H889" i="3"/>
  <c r="G889" i="3"/>
  <c r="I832" i="3"/>
  <c r="I831" i="3" s="1"/>
  <c r="I830" i="3"/>
  <c r="I829" i="3" s="1"/>
  <c r="H831" i="3"/>
  <c r="G831" i="3"/>
  <c r="H829" i="3"/>
  <c r="G829" i="3"/>
  <c r="H576" i="5" l="1"/>
  <c r="H575" i="5" s="1"/>
  <c r="H574" i="5" s="1"/>
  <c r="H828" i="3"/>
  <c r="H827" i="3" s="1"/>
  <c r="H826" i="3" s="1"/>
  <c r="G606" i="5"/>
  <c r="G605" i="5" s="1"/>
  <c r="G604" i="5" s="1"/>
  <c r="I209" i="3"/>
  <c r="H209" i="3"/>
  <c r="H606" i="5"/>
  <c r="H605" i="5" s="1"/>
  <c r="H604" i="5" s="1"/>
  <c r="G828" i="3"/>
  <c r="G827" i="3" s="1"/>
  <c r="G826" i="3" s="1"/>
  <c r="I941" i="3"/>
  <c r="I940" i="3" s="1"/>
  <c r="G576" i="5"/>
  <c r="G575" i="5" s="1"/>
  <c r="G574" i="5" s="1"/>
  <c r="H888" i="3"/>
  <c r="H887" i="3" s="1"/>
  <c r="H886" i="3" s="1"/>
  <c r="G888" i="3"/>
  <c r="G887" i="3" s="1"/>
  <c r="G886" i="3" s="1"/>
  <c r="I888" i="3"/>
  <c r="I887" i="3" s="1"/>
  <c r="I886" i="3" s="1"/>
  <c r="I828" i="3"/>
  <c r="I827" i="3" s="1"/>
  <c r="I826" i="3" s="1"/>
  <c r="H1040" i="3"/>
  <c r="H1039" i="3" s="1"/>
  <c r="H1038" i="3" s="1"/>
  <c r="G1040" i="3"/>
  <c r="G1039" i="3" s="1"/>
  <c r="I136" i="3"/>
  <c r="I135" i="3" s="1"/>
  <c r="I134" i="3" s="1"/>
  <c r="I133" i="3" s="1"/>
  <c r="I132" i="3" s="1"/>
  <c r="I141" i="3"/>
  <c r="I140" i="3" s="1"/>
  <c r="I139" i="3" s="1"/>
  <c r="I149" i="3"/>
  <c r="I161" i="3"/>
  <c r="I160" i="3" s="1"/>
  <c r="I159" i="3" s="1"/>
  <c r="I158" i="3" s="1"/>
  <c r="I165" i="3"/>
  <c r="I162" i="3" s="1"/>
  <c r="I171" i="3"/>
  <c r="I170" i="3" s="1"/>
  <c r="I169" i="3" s="1"/>
  <c r="I188" i="3"/>
  <c r="I187" i="3" s="1"/>
  <c r="I186" i="3" s="1"/>
  <c r="I185" i="3" s="1"/>
  <c r="I192" i="3"/>
  <c r="I191" i="3" s="1"/>
  <c r="I190" i="3" s="1"/>
  <c r="I189" i="3" s="1"/>
  <c r="I196" i="3"/>
  <c r="I200" i="3"/>
  <c r="I199" i="3" s="1"/>
  <c r="I198" i="3" s="1"/>
  <c r="I197" i="3" s="1"/>
  <c r="I206" i="3"/>
  <c r="I205" i="3" s="1"/>
  <c r="I204" i="3" s="1"/>
  <c r="I208" i="3"/>
  <c r="I207" i="3" s="1"/>
  <c r="I219" i="3"/>
  <c r="I218" i="3" s="1"/>
  <c r="I217" i="3" s="1"/>
  <c r="I226" i="3"/>
  <c r="I225" i="3" s="1"/>
  <c r="I224" i="3" s="1"/>
  <c r="I240" i="3"/>
  <c r="I239" i="3" s="1"/>
  <c r="I244" i="3"/>
  <c r="I243" i="3" s="1"/>
  <c r="I256" i="3"/>
  <c r="I255" i="3" s="1"/>
  <c r="I254" i="3" s="1"/>
  <c r="I271" i="3"/>
  <c r="I276" i="3"/>
  <c r="I275" i="3" s="1"/>
  <c r="I274" i="3" s="1"/>
  <c r="I281" i="3"/>
  <c r="I280" i="3" s="1"/>
  <c r="I279" i="3" s="1"/>
  <c r="I294" i="3"/>
  <c r="I293" i="3" s="1"/>
  <c r="I292" i="3" s="1"/>
  <c r="I291" i="3" s="1"/>
  <c r="I298" i="3"/>
  <c r="I297" i="3" s="1"/>
  <c r="I296" i="3" s="1"/>
  <c r="I295" i="3" s="1"/>
  <c r="I310" i="3"/>
  <c r="I309" i="3" s="1"/>
  <c r="I308" i="3" s="1"/>
  <c r="I307" i="3" s="1"/>
  <c r="I314" i="3"/>
  <c r="I313" i="3" s="1"/>
  <c r="I312" i="3" s="1"/>
  <c r="I311" i="3" s="1"/>
  <c r="I318" i="3"/>
  <c r="I317" i="3" s="1"/>
  <c r="I316" i="3" s="1"/>
  <c r="I315" i="3" s="1"/>
  <c r="I325" i="3"/>
  <c r="I324" i="3" s="1"/>
  <c r="I323" i="3" s="1"/>
  <c r="I330" i="3"/>
  <c r="I329" i="3" s="1"/>
  <c r="I328" i="3" s="1"/>
  <c r="I334" i="3"/>
  <c r="I333" i="3" s="1"/>
  <c r="I332" i="3" s="1"/>
  <c r="I331" i="3" s="1"/>
  <c r="I338" i="3"/>
  <c r="I337" i="3" s="1"/>
  <c r="I336" i="3" s="1"/>
  <c r="I335" i="3" s="1"/>
  <c r="I348" i="3"/>
  <c r="I364" i="3"/>
  <c r="I363" i="3" s="1"/>
  <c r="I362" i="3" s="1"/>
  <c r="I361" i="3" s="1"/>
  <c r="I368" i="3"/>
  <c r="I367" i="3" s="1"/>
  <c r="I366" i="3" s="1"/>
  <c r="I365" i="3" s="1"/>
  <c r="I372" i="3"/>
  <c r="I371" i="3" s="1"/>
  <c r="I370" i="3" s="1"/>
  <c r="I369" i="3" s="1"/>
  <c r="I377" i="3"/>
  <c r="I376" i="3" s="1"/>
  <c r="I375" i="3" s="1"/>
  <c r="I374" i="3" s="1"/>
  <c r="I373" i="3" s="1"/>
  <c r="I385" i="3"/>
  <c r="I384" i="3" s="1"/>
  <c r="I387" i="3"/>
  <c r="I386" i="3" s="1"/>
  <c r="I394" i="3"/>
  <c r="I393" i="3" s="1"/>
  <c r="I392" i="3" s="1"/>
  <c r="I391" i="3" s="1"/>
  <c r="I390" i="3" s="1"/>
  <c r="I399" i="3"/>
  <c r="I401" i="3"/>
  <c r="I400" i="3" s="1"/>
  <c r="I404" i="3"/>
  <c r="I403" i="3" s="1"/>
  <c r="I402" i="3" s="1"/>
  <c r="I411" i="3"/>
  <c r="I410" i="3" s="1"/>
  <c r="I409" i="3" s="1"/>
  <c r="I423" i="3"/>
  <c r="I422" i="3" s="1"/>
  <c r="I421" i="3" s="1"/>
  <c r="I420" i="3" s="1"/>
  <c r="I419" i="3" s="1"/>
  <c r="I428" i="3"/>
  <c r="I435" i="3"/>
  <c r="I434" i="3" s="1"/>
  <c r="I433" i="3" s="1"/>
  <c r="I446" i="3"/>
  <c r="I445" i="3" s="1"/>
  <c r="I444" i="3" s="1"/>
  <c r="I443" i="3" s="1"/>
  <c r="I451" i="3"/>
  <c r="I450" i="3" s="1"/>
  <c r="I449" i="3" s="1"/>
  <c r="I458" i="3"/>
  <c r="I462" i="3"/>
  <c r="I461" i="3" s="1"/>
  <c r="I460" i="3" s="1"/>
  <c r="I459" i="3" s="1"/>
  <c r="I466" i="3"/>
  <c r="I465" i="3" s="1"/>
  <c r="I464" i="3" s="1"/>
  <c r="I463" i="3" s="1"/>
  <c r="I470" i="3"/>
  <c r="I469" i="3" s="1"/>
  <c r="I468" i="3" s="1"/>
  <c r="I467" i="3" s="1"/>
  <c r="I474" i="3"/>
  <c r="I473" i="3" s="1"/>
  <c r="I472" i="3" s="1"/>
  <c r="I471" i="3" s="1"/>
  <c r="I478" i="3"/>
  <c r="I477" i="3" s="1"/>
  <c r="I476" i="3" s="1"/>
  <c r="I475" i="3" s="1"/>
  <c r="I487" i="3"/>
  <c r="I486" i="3" s="1"/>
  <c r="I485" i="3" s="1"/>
  <c r="I494" i="3"/>
  <c r="I493" i="3" s="1"/>
  <c r="I492" i="3" s="1"/>
  <c r="I501" i="3"/>
  <c r="I513" i="3"/>
  <c r="I512" i="3" s="1"/>
  <c r="I511" i="3" s="1"/>
  <c r="I517" i="3"/>
  <c r="I514" i="3" s="1"/>
  <c r="I521" i="3"/>
  <c r="I520" i="3" s="1"/>
  <c r="I519" i="3" s="1"/>
  <c r="I529" i="3"/>
  <c r="I542" i="3"/>
  <c r="I541" i="3" s="1"/>
  <c r="I540" i="3" s="1"/>
  <c r="I539" i="3" s="1"/>
  <c r="I546" i="3"/>
  <c r="I545" i="3" s="1"/>
  <c r="I544" i="3" s="1"/>
  <c r="I543" i="3" s="1"/>
  <c r="I550" i="3"/>
  <c r="I549" i="3" s="1"/>
  <c r="I548" i="3" s="1"/>
  <c r="I547" i="3" s="1"/>
  <c r="I555" i="3"/>
  <c r="I554" i="3" s="1"/>
  <c r="I553" i="3" s="1"/>
  <c r="I552" i="3" s="1"/>
  <c r="I559" i="3"/>
  <c r="I558" i="3" s="1"/>
  <c r="I557" i="3" s="1"/>
  <c r="I556" i="3" s="1"/>
  <c r="I564" i="3"/>
  <c r="I563" i="3" s="1"/>
  <c r="I562" i="3" s="1"/>
  <c r="I561" i="3" s="1"/>
  <c r="I568" i="3"/>
  <c r="I567" i="3" s="1"/>
  <c r="I566" i="3" s="1"/>
  <c r="I565" i="3" s="1"/>
  <c r="I573" i="3"/>
  <c r="I572" i="3" s="1"/>
  <c r="I571" i="3" s="1"/>
  <c r="I570" i="3" s="1"/>
  <c r="I577" i="3"/>
  <c r="I576" i="3" s="1"/>
  <c r="I588" i="3"/>
  <c r="I587" i="3" s="1"/>
  <c r="I586" i="3" s="1"/>
  <c r="I585" i="3" s="1"/>
  <c r="I597" i="3"/>
  <c r="I596" i="3" s="1"/>
  <c r="I595" i="3" s="1"/>
  <c r="I594" i="3" s="1"/>
  <c r="I601" i="3"/>
  <c r="I600" i="3" s="1"/>
  <c r="I599" i="3" s="1"/>
  <c r="I598" i="3" s="1"/>
  <c r="I605" i="3"/>
  <c r="I604" i="3" s="1"/>
  <c r="I603" i="3" s="1"/>
  <c r="I602" i="3" s="1"/>
  <c r="I609" i="3"/>
  <c r="I608" i="3" s="1"/>
  <c r="I607" i="3" s="1"/>
  <c r="I606" i="3" s="1"/>
  <c r="I613" i="3"/>
  <c r="I612" i="3" s="1"/>
  <c r="I611" i="3" s="1"/>
  <c r="I610" i="3" s="1"/>
  <c r="I617" i="3"/>
  <c r="I616" i="3" s="1"/>
  <c r="I615" i="3" s="1"/>
  <c r="I614" i="3" s="1"/>
  <c r="I622" i="3"/>
  <c r="I621" i="3" s="1"/>
  <c r="I620" i="3" s="1"/>
  <c r="I619" i="3" s="1"/>
  <c r="I626" i="3"/>
  <c r="I625" i="3" s="1"/>
  <c r="I624" i="3" s="1"/>
  <c r="I623" i="3" s="1"/>
  <c r="I631" i="3"/>
  <c r="I630" i="3" s="1"/>
  <c r="I629" i="3" s="1"/>
  <c r="I628" i="3" s="1"/>
  <c r="I635" i="3"/>
  <c r="I634" i="3" s="1"/>
  <c r="I633" i="3" s="1"/>
  <c r="I632" i="3" s="1"/>
  <c r="I639" i="3"/>
  <c r="I638" i="3" s="1"/>
  <c r="I637" i="3" s="1"/>
  <c r="I636" i="3" s="1"/>
  <c r="I649" i="3"/>
  <c r="I648" i="3" s="1"/>
  <c r="I647" i="3" s="1"/>
  <c r="I646" i="3" s="1"/>
  <c r="I653" i="3"/>
  <c r="I652" i="3" s="1"/>
  <c r="I651" i="3" s="1"/>
  <c r="I650" i="3" s="1"/>
  <c r="I658" i="3"/>
  <c r="I657" i="3" s="1"/>
  <c r="I656" i="3" s="1"/>
  <c r="I655" i="3" s="1"/>
  <c r="I654" i="3" s="1"/>
  <c r="I663" i="3"/>
  <c r="I662" i="3" s="1"/>
  <c r="I661" i="3" s="1"/>
  <c r="I660" i="3" s="1"/>
  <c r="I659" i="3" s="1"/>
  <c r="I685" i="3"/>
  <c r="I684" i="3" s="1"/>
  <c r="I683" i="3" s="1"/>
  <c r="I689" i="3"/>
  <c r="I688" i="3" s="1"/>
  <c r="I687" i="3" s="1"/>
  <c r="I686" i="3" s="1"/>
  <c r="I694" i="3"/>
  <c r="I690" i="3" s="1"/>
  <c r="I699" i="3"/>
  <c r="I698" i="3" s="1"/>
  <c r="I697" i="3" s="1"/>
  <c r="I696" i="3" s="1"/>
  <c r="I706" i="3"/>
  <c r="I705" i="3" s="1"/>
  <c r="I704" i="3" s="1"/>
  <c r="I700" i="3" s="1"/>
  <c r="I711" i="3"/>
  <c r="I707" i="3" s="1"/>
  <c r="I719" i="3"/>
  <c r="I718" i="3" s="1"/>
  <c r="I717" i="3" s="1"/>
  <c r="I722" i="3"/>
  <c r="I721" i="3" s="1"/>
  <c r="I724" i="3"/>
  <c r="I723" i="3" s="1"/>
  <c r="I731" i="3"/>
  <c r="I730" i="3" s="1"/>
  <c r="I729" i="3" s="1"/>
  <c r="I734" i="3"/>
  <c r="I733" i="3" s="1"/>
  <c r="I732" i="3" s="1"/>
  <c r="I751" i="3"/>
  <c r="I750" i="3" s="1"/>
  <c r="I749" i="3" s="1"/>
  <c r="I754" i="3"/>
  <c r="I753" i="3" s="1"/>
  <c r="I752" i="3" s="1"/>
  <c r="I759" i="3"/>
  <c r="I758" i="3" s="1"/>
  <c r="I755" i="3" s="1"/>
  <c r="I763" i="3"/>
  <c r="I762" i="3" s="1"/>
  <c r="I761" i="3" s="1"/>
  <c r="I766" i="3"/>
  <c r="I765" i="3" s="1"/>
  <c r="I764" i="3" s="1"/>
  <c r="I771" i="3"/>
  <c r="I770" i="3" s="1"/>
  <c r="I769" i="3" s="1"/>
  <c r="I778" i="3"/>
  <c r="I777" i="3" s="1"/>
  <c r="I776" i="3" s="1"/>
  <c r="I786" i="3"/>
  <c r="I785" i="3" s="1"/>
  <c r="I784" i="3" s="1"/>
  <c r="I783" i="3" s="1"/>
  <c r="I898" i="3"/>
  <c r="I895" i="3" s="1"/>
  <c r="I894" i="3" s="1"/>
  <c r="I871" i="3"/>
  <c r="I870" i="3" s="1"/>
  <c r="I869" i="3"/>
  <c r="I868" i="3" s="1"/>
  <c r="I864" i="3"/>
  <c r="I863" i="3" s="1"/>
  <c r="I862" i="3" s="1"/>
  <c r="I861" i="3" s="1"/>
  <c r="I860" i="3" s="1"/>
  <c r="I859" i="3"/>
  <c r="I858" i="3" s="1"/>
  <c r="I857" i="3" s="1"/>
  <c r="I856" i="3" s="1"/>
  <c r="I855" i="3" s="1"/>
  <c r="I854" i="3"/>
  <c r="I853" i="3" s="1"/>
  <c r="I852" i="3"/>
  <c r="I851" i="3" s="1"/>
  <c r="I847" i="3"/>
  <c r="I846" i="3" s="1"/>
  <c r="I845" i="3" s="1"/>
  <c r="I844" i="3" s="1"/>
  <c r="I843" i="3" s="1"/>
  <c r="I838" i="3"/>
  <c r="I817" i="3"/>
  <c r="I816" i="3" s="1"/>
  <c r="I815" i="3"/>
  <c r="I814" i="3" s="1"/>
  <c r="I810" i="3"/>
  <c r="I809" i="3" s="1"/>
  <c r="I808" i="3"/>
  <c r="I807" i="3" s="1"/>
  <c r="I803" i="3"/>
  <c r="I802" i="3" s="1"/>
  <c r="I801" i="3" s="1"/>
  <c r="I800" i="3" s="1"/>
  <c r="I799" i="3" s="1"/>
  <c r="I903" i="3"/>
  <c r="I902" i="3" s="1"/>
  <c r="I901" i="3" s="1"/>
  <c r="I906" i="3"/>
  <c r="I905" i="3" s="1"/>
  <c r="I904" i="3" s="1"/>
  <c r="I910" i="3"/>
  <c r="I909" i="3" s="1"/>
  <c r="I908" i="3" s="1"/>
  <c r="I907" i="3" s="1"/>
  <c r="I914" i="3"/>
  <c r="I913" i="3" s="1"/>
  <c r="I912" i="3" s="1"/>
  <c r="I911" i="3" s="1"/>
  <c r="I918" i="3"/>
  <c r="I917" i="3" s="1"/>
  <c r="I916" i="3" s="1"/>
  <c r="I915" i="3" s="1"/>
  <c r="I922" i="3"/>
  <c r="I921" i="3" s="1"/>
  <c r="I920" i="3" s="1"/>
  <c r="I919" i="3" s="1"/>
  <c r="I925" i="3"/>
  <c r="I924" i="3" s="1"/>
  <c r="I923" i="3" s="1"/>
  <c r="I930" i="3"/>
  <c r="I929" i="3" s="1"/>
  <c r="I928" i="3" s="1"/>
  <c r="I927" i="3" s="1"/>
  <c r="I926" i="3" s="1"/>
  <c r="I935" i="3"/>
  <c r="I934" i="3" s="1"/>
  <c r="I933" i="3" s="1"/>
  <c r="I932" i="3" s="1"/>
  <c r="I931" i="3" s="1"/>
  <c r="I965" i="3"/>
  <c r="I970" i="3"/>
  <c r="I969" i="3" s="1"/>
  <c r="I968" i="3" s="1"/>
  <c r="I967" i="3" s="1"/>
  <c r="I974" i="3"/>
  <c r="I973" i="3" s="1"/>
  <c r="I972" i="3" s="1"/>
  <c r="I971" i="3" s="1"/>
  <c r="I979" i="3"/>
  <c r="I978" i="3" s="1"/>
  <c r="I977" i="3" s="1"/>
  <c r="I976" i="3" s="1"/>
  <c r="I975" i="3" s="1"/>
  <c r="I987" i="3"/>
  <c r="I986" i="3" s="1"/>
  <c r="I985" i="3" s="1"/>
  <c r="I984" i="3" s="1"/>
  <c r="I983" i="3" s="1"/>
  <c r="I982" i="3" s="1"/>
  <c r="I981" i="3" s="1"/>
  <c r="I994" i="3"/>
  <c r="I993" i="3" s="1"/>
  <c r="I992" i="3" s="1"/>
  <c r="I991" i="3" s="1"/>
  <c r="I990" i="3" s="1"/>
  <c r="I999" i="3"/>
  <c r="I998" i="3" s="1"/>
  <c r="I997" i="3" s="1"/>
  <c r="I996" i="3" s="1"/>
  <c r="I1026" i="3"/>
  <c r="I1025" i="3" s="1"/>
  <c r="I1024" i="3" s="1"/>
  <c r="I1030" i="3"/>
  <c r="I1029" i="3" s="1"/>
  <c r="I1028" i="3" s="1"/>
  <c r="I1027" i="3" s="1"/>
  <c r="I1034" i="3"/>
  <c r="I1031" i="3" s="1"/>
  <c r="I1041" i="3"/>
  <c r="I1040" i="3" s="1"/>
  <c r="I1039" i="3" s="1"/>
  <c r="I1038" i="3" s="1"/>
  <c r="I1051" i="3"/>
  <c r="I1050" i="3" s="1"/>
  <c r="I1049" i="3" s="1"/>
  <c r="I1048" i="3" s="1"/>
  <c r="I1047" i="3" s="1"/>
  <c r="I1046" i="3" s="1"/>
  <c r="I1045" i="3" s="1"/>
  <c r="I1056" i="3"/>
  <c r="I1055" i="3" s="1"/>
  <c r="I1054" i="3" s="1"/>
  <c r="I1053" i="3" s="1"/>
  <c r="I1052" i="3" s="1"/>
  <c r="F57" i="2" s="1"/>
  <c r="F56" i="2" s="1"/>
  <c r="I1064" i="3"/>
  <c r="I1063" i="3" s="1"/>
  <c r="I1062" i="3" s="1"/>
  <c r="I1061" i="3" s="1"/>
  <c r="I1069" i="3"/>
  <c r="I1068" i="3" s="1"/>
  <c r="I1067" i="3" s="1"/>
  <c r="I1066" i="3" s="1"/>
  <c r="I1075" i="3"/>
  <c r="I1074" i="3" s="1"/>
  <c r="I1073" i="3" s="1"/>
  <c r="I1072" i="3" s="1"/>
  <c r="I1071" i="3" s="1"/>
  <c r="I1070" i="3" s="1"/>
  <c r="F61" i="2" s="1"/>
  <c r="I1019" i="3"/>
  <c r="I1018" i="3"/>
  <c r="I1015" i="3"/>
  <c r="I1014" i="3"/>
  <c r="I964" i="3"/>
  <c r="I963" i="3"/>
  <c r="I960" i="3"/>
  <c r="I959" i="3"/>
  <c r="I955" i="3"/>
  <c r="I954" i="3"/>
  <c r="I951" i="3"/>
  <c r="I950" i="3"/>
  <c r="I842" i="3"/>
  <c r="I841" i="3"/>
  <c r="I839" i="3"/>
  <c r="I798" i="3"/>
  <c r="I797" i="3"/>
  <c r="I795" i="3"/>
  <c r="I794" i="3"/>
  <c r="I747" i="3"/>
  <c r="I746" i="3"/>
  <c r="I743" i="3"/>
  <c r="I742" i="3"/>
  <c r="I682" i="3"/>
  <c r="I681" i="3"/>
  <c r="I678" i="3"/>
  <c r="I677" i="3"/>
  <c r="I537" i="3"/>
  <c r="I536" i="3"/>
  <c r="I349" i="3"/>
  <c r="I235" i="3"/>
  <c r="I234" i="3"/>
  <c r="I129" i="3"/>
  <c r="I128" i="3"/>
  <c r="I125" i="3"/>
  <c r="I124" i="3"/>
  <c r="I118" i="3"/>
  <c r="I117" i="3" s="1"/>
  <c r="I116" i="3" s="1"/>
  <c r="I115" i="3" s="1"/>
  <c r="I114" i="3"/>
  <c r="I113" i="3" s="1"/>
  <c r="I112" i="3" s="1"/>
  <c r="I111" i="3" s="1"/>
  <c r="I110" i="3"/>
  <c r="I109" i="3" s="1"/>
  <c r="I108" i="3" s="1"/>
  <c r="I107" i="3" s="1"/>
  <c r="I106" i="3"/>
  <c r="I105" i="3" s="1"/>
  <c r="I104" i="3" s="1"/>
  <c r="I103" i="3" s="1"/>
  <c r="I102" i="3"/>
  <c r="I101" i="3" s="1"/>
  <c r="I100" i="3" s="1"/>
  <c r="I99" i="3" s="1"/>
  <c r="I88" i="3"/>
  <c r="I87" i="3"/>
  <c r="I83" i="3"/>
  <c r="I82" i="3" s="1"/>
  <c r="I81" i="3"/>
  <c r="I80" i="3" s="1"/>
  <c r="I78" i="3"/>
  <c r="I77" i="3"/>
  <c r="I71" i="3"/>
  <c r="I70" i="3" s="1"/>
  <c r="I69" i="3" s="1"/>
  <c r="I68" i="3" s="1"/>
  <c r="I67" i="3" s="1"/>
  <c r="F12" i="2" s="1"/>
  <c r="I66" i="3"/>
  <c r="I65" i="3" s="1"/>
  <c r="I64" i="3" s="1"/>
  <c r="I63" i="3" s="1"/>
  <c r="I62" i="3" s="1"/>
  <c r="I61" i="3"/>
  <c r="I60" i="3" s="1"/>
  <c r="I59" i="3" s="1"/>
  <c r="I56" i="3"/>
  <c r="I55" i="3" s="1"/>
  <c r="I54" i="3" s="1"/>
  <c r="I52" i="3"/>
  <c r="I53" i="3"/>
  <c r="I51" i="3"/>
  <c r="I48" i="3"/>
  <c r="I47" i="3"/>
  <c r="I39" i="3"/>
  <c r="I38" i="3"/>
  <c r="I35" i="3"/>
  <c r="I30" i="3"/>
  <c r="I22" i="3"/>
  <c r="I1003" i="3"/>
  <c r="I1002" i="3" s="1"/>
  <c r="I1001" i="3" s="1"/>
  <c r="I569" i="3"/>
  <c r="I528" i="3"/>
  <c r="I527" i="3" s="1"/>
  <c r="I526" i="3" s="1"/>
  <c r="I500" i="3"/>
  <c r="I499" i="3" s="1"/>
  <c r="I495" i="3" s="1"/>
  <c r="I457" i="3"/>
  <c r="I456" i="3" s="1"/>
  <c r="I455" i="3" s="1"/>
  <c r="I427" i="3"/>
  <c r="I426" i="3" s="1"/>
  <c r="I425" i="3" s="1"/>
  <c r="I424" i="3" s="1"/>
  <c r="I327" i="3"/>
  <c r="I326" i="3" s="1"/>
  <c r="I238" i="3"/>
  <c r="I195" i="3"/>
  <c r="I194" i="3" s="1"/>
  <c r="I193" i="3" s="1"/>
  <c r="I148" i="3"/>
  <c r="I147" i="3" s="1"/>
  <c r="I146" i="3" s="1"/>
  <c r="I145" i="3" s="1"/>
  <c r="I144" i="3" s="1"/>
  <c r="I143" i="3" s="1"/>
  <c r="H1074" i="3"/>
  <c r="H1073" i="3" s="1"/>
  <c r="H1072" i="3" s="1"/>
  <c r="H1071" i="3" s="1"/>
  <c r="H1070" i="3" s="1"/>
  <c r="E61" i="2" s="1"/>
  <c r="H1068" i="3"/>
  <c r="H1067" i="3" s="1"/>
  <c r="H1066" i="3" s="1"/>
  <c r="H1063" i="3"/>
  <c r="H1062" i="3" s="1"/>
  <c r="H1061" i="3" s="1"/>
  <c r="H1055" i="3"/>
  <c r="H1054" i="3" s="1"/>
  <c r="H1053" i="3" s="1"/>
  <c r="H1052" i="3" s="1"/>
  <c r="E57" i="2" s="1"/>
  <c r="E56" i="2" s="1"/>
  <c r="H1050" i="3"/>
  <c r="H1049" i="3" s="1"/>
  <c r="H1048" i="3" s="1"/>
  <c r="H1047" i="3" s="1"/>
  <c r="H1046" i="3" s="1"/>
  <c r="H1045" i="3" s="1"/>
  <c r="H1043" i="3"/>
  <c r="H1042" i="3" s="1"/>
  <c r="H1033" i="3"/>
  <c r="H1032" i="3" s="1"/>
  <c r="H1031" i="3"/>
  <c r="H1029" i="3"/>
  <c r="H1028" i="3" s="1"/>
  <c r="H1027" i="3" s="1"/>
  <c r="H1025" i="3"/>
  <c r="H1024" i="3" s="1"/>
  <c r="H1017" i="3"/>
  <c r="H1016" i="3" s="1"/>
  <c r="H1013" i="3"/>
  <c r="H1012" i="3" s="1"/>
  <c r="H1005" i="3"/>
  <c r="H1004" i="3" s="1"/>
  <c r="H1002" i="3"/>
  <c r="H1001" i="3" s="1"/>
  <c r="H998" i="3"/>
  <c r="H997" i="3" s="1"/>
  <c r="H993" i="3"/>
  <c r="H992" i="3" s="1"/>
  <c r="H991" i="3" s="1"/>
  <c r="H990" i="3" s="1"/>
  <c r="H986" i="3"/>
  <c r="H985" i="3" s="1"/>
  <c r="H984" i="3" s="1"/>
  <c r="H983" i="3" s="1"/>
  <c r="H982" i="3" s="1"/>
  <c r="H981" i="3" s="1"/>
  <c r="H978" i="3"/>
  <c r="H977" i="3" s="1"/>
  <c r="H976" i="3" s="1"/>
  <c r="H975" i="3" s="1"/>
  <c r="H973" i="3"/>
  <c r="H972" i="3" s="1"/>
  <c r="H971" i="3" s="1"/>
  <c r="H969" i="3"/>
  <c r="H968" i="3" s="1"/>
  <c r="H967" i="3" s="1"/>
  <c r="H962" i="3"/>
  <c r="H961" i="3" s="1"/>
  <c r="H958" i="3"/>
  <c r="H957" i="3" s="1"/>
  <c r="H953" i="3"/>
  <c r="H952" i="3" s="1"/>
  <c r="H949" i="3"/>
  <c r="H948" i="3" s="1"/>
  <c r="H934" i="3"/>
  <c r="H933" i="3" s="1"/>
  <c r="H932" i="3" s="1"/>
  <c r="H931" i="3" s="1"/>
  <c r="H929" i="3"/>
  <c r="H928" i="3" s="1"/>
  <c r="H927" i="3" s="1"/>
  <c r="H926" i="3" s="1"/>
  <c r="H924" i="3"/>
  <c r="H923" i="3" s="1"/>
  <c r="H921" i="3"/>
  <c r="H920" i="3" s="1"/>
  <c r="H919" i="3" s="1"/>
  <c r="H917" i="3"/>
  <c r="H916" i="3" s="1"/>
  <c r="H915" i="3" s="1"/>
  <c r="H913" i="3"/>
  <c r="H912" i="3" s="1"/>
  <c r="H911" i="3" s="1"/>
  <c r="H909" i="3"/>
  <c r="H908" i="3" s="1"/>
  <c r="H907" i="3" s="1"/>
  <c r="H905" i="3"/>
  <c r="H904" i="3" s="1"/>
  <c r="H902" i="3"/>
  <c r="H901" i="3" s="1"/>
  <c r="H897" i="3"/>
  <c r="H896" i="3" s="1"/>
  <c r="H895" i="3"/>
  <c r="H894" i="3" s="1"/>
  <c r="H879" i="3"/>
  <c r="H878" i="3" s="1"/>
  <c r="H877" i="3" s="1"/>
  <c r="H876" i="3" s="1"/>
  <c r="H870" i="3"/>
  <c r="H868" i="3"/>
  <c r="H863" i="3"/>
  <c r="H862" i="3" s="1"/>
  <c r="H861" i="3" s="1"/>
  <c r="H860" i="3" s="1"/>
  <c r="H858" i="3"/>
  <c r="H857" i="3" s="1"/>
  <c r="H856" i="3" s="1"/>
  <c r="H855" i="3" s="1"/>
  <c r="H853" i="3"/>
  <c r="H851" i="3"/>
  <c r="H846" i="3"/>
  <c r="H845" i="3" s="1"/>
  <c r="H844" i="3" s="1"/>
  <c r="H843" i="3" s="1"/>
  <c r="H840" i="3"/>
  <c r="H837" i="3"/>
  <c r="H824" i="3"/>
  <c r="H823" i="3" s="1"/>
  <c r="H821" i="3"/>
  <c r="H820" i="3" s="1"/>
  <c r="H816" i="3"/>
  <c r="H814" i="3"/>
  <c r="H809" i="3"/>
  <c r="H807" i="3"/>
  <c r="H802" i="3"/>
  <c r="H801" i="3" s="1"/>
  <c r="H800" i="3" s="1"/>
  <c r="H799" i="3" s="1"/>
  <c r="H796" i="3"/>
  <c r="H793" i="3"/>
  <c r="H785" i="3"/>
  <c r="H784" i="3" s="1"/>
  <c r="H783" i="3" s="1"/>
  <c r="H777" i="3"/>
  <c r="H776" i="3" s="1"/>
  <c r="H775" i="3"/>
  <c r="H774" i="3" s="1"/>
  <c r="H773" i="3" s="1"/>
  <c r="H772" i="3" s="1"/>
  <c r="H770" i="3"/>
  <c r="H769" i="3" s="1"/>
  <c r="H768" i="3"/>
  <c r="H767" i="3" s="1"/>
  <c r="H765" i="3"/>
  <c r="H764" i="3" s="1"/>
  <c r="H762" i="3"/>
  <c r="H761" i="3" s="1"/>
  <c r="H760" i="3"/>
  <c r="H758" i="3"/>
  <c r="H755" i="3" s="1"/>
  <c r="H753" i="3"/>
  <c r="H752" i="3" s="1"/>
  <c r="H750" i="3"/>
  <c r="H749" i="3" s="1"/>
  <c r="H745" i="3"/>
  <c r="H744" i="3" s="1"/>
  <c r="H741" i="3"/>
  <c r="H740" i="3" s="1"/>
  <c r="H733" i="3"/>
  <c r="H732" i="3" s="1"/>
  <c r="H730" i="3"/>
  <c r="H729" i="3" s="1"/>
  <c r="H728" i="3"/>
  <c r="H727" i="3" s="1"/>
  <c r="H723" i="3"/>
  <c r="H721" i="3"/>
  <c r="H718" i="3"/>
  <c r="H717" i="3" s="1"/>
  <c r="H710" i="3"/>
  <c r="H709" i="3" s="1"/>
  <c r="H708" i="3" s="1"/>
  <c r="H707" i="3"/>
  <c r="H705" i="3"/>
  <c r="H704" i="3" s="1"/>
  <c r="H700" i="3" s="1"/>
  <c r="H698" i="3"/>
  <c r="H697" i="3" s="1"/>
  <c r="H696" i="3" s="1"/>
  <c r="H693" i="3"/>
  <c r="H692" i="3" s="1"/>
  <c r="H691" i="3" s="1"/>
  <c r="H690" i="3"/>
  <c r="H688" i="3"/>
  <c r="H687" i="3" s="1"/>
  <c r="H686" i="3" s="1"/>
  <c r="H684" i="3"/>
  <c r="H683" i="3" s="1"/>
  <c r="H680" i="3"/>
  <c r="H679" i="3" s="1"/>
  <c r="H676" i="3"/>
  <c r="H675" i="3" s="1"/>
  <c r="H666" i="3"/>
  <c r="H665" i="3" s="1"/>
  <c r="H664" i="3" s="1"/>
  <c r="H662" i="3"/>
  <c r="H661" i="3" s="1"/>
  <c r="H660" i="3" s="1"/>
  <c r="H659" i="3" s="1"/>
  <c r="H657" i="3"/>
  <c r="H656" i="3" s="1"/>
  <c r="H655" i="3" s="1"/>
  <c r="H654" i="3" s="1"/>
  <c r="H652" i="3"/>
  <c r="H651" i="3" s="1"/>
  <c r="H650" i="3" s="1"/>
  <c r="H648" i="3"/>
  <c r="H647" i="3" s="1"/>
  <c r="H646" i="3" s="1"/>
  <c r="H638" i="3"/>
  <c r="H637" i="3" s="1"/>
  <c r="H636" i="3" s="1"/>
  <c r="H634" i="3"/>
  <c r="H633" i="3" s="1"/>
  <c r="H632" i="3" s="1"/>
  <c r="H630" i="3"/>
  <c r="H629" i="3" s="1"/>
  <c r="H628" i="3" s="1"/>
  <c r="H625" i="3"/>
  <c r="H624" i="3" s="1"/>
  <c r="H623" i="3" s="1"/>
  <c r="H621" i="3"/>
  <c r="H620" i="3" s="1"/>
  <c r="H619" i="3" s="1"/>
  <c r="H618" i="3"/>
  <c r="H616" i="3"/>
  <c r="H615" i="3" s="1"/>
  <c r="H614" i="3" s="1"/>
  <c r="H612" i="3"/>
  <c r="H611" i="3" s="1"/>
  <c r="H610" i="3" s="1"/>
  <c r="H608" i="3"/>
  <c r="H607" i="3" s="1"/>
  <c r="H606" i="3" s="1"/>
  <c r="H604" i="3"/>
  <c r="H603" i="3" s="1"/>
  <c r="H602" i="3" s="1"/>
  <c r="H600" i="3"/>
  <c r="H599" i="3" s="1"/>
  <c r="H598" i="3" s="1"/>
  <c r="H596" i="3"/>
  <c r="H595" i="3" s="1"/>
  <c r="H594" i="3" s="1"/>
  <c r="H593" i="3"/>
  <c r="H587" i="3"/>
  <c r="H586" i="3" s="1"/>
  <c r="H585" i="3" s="1"/>
  <c r="H575" i="3"/>
  <c r="H574" i="3" s="1"/>
  <c r="H572" i="3"/>
  <c r="H571" i="3" s="1"/>
  <c r="H570" i="3" s="1"/>
  <c r="H569" i="3"/>
  <c r="H567" i="3"/>
  <c r="H566" i="3" s="1"/>
  <c r="H565" i="3" s="1"/>
  <c r="H563" i="3"/>
  <c r="H562" i="3" s="1"/>
  <c r="H561" i="3" s="1"/>
  <c r="H560" i="3"/>
  <c r="H558" i="3"/>
  <c r="H557" i="3" s="1"/>
  <c r="H556" i="3" s="1"/>
  <c r="H554" i="3"/>
  <c r="H553" i="3" s="1"/>
  <c r="H552" i="3" s="1"/>
  <c r="H549" i="3"/>
  <c r="H548" i="3" s="1"/>
  <c r="H547" i="3" s="1"/>
  <c r="H545" i="3"/>
  <c r="H544" i="3" s="1"/>
  <c r="H543" i="3" s="1"/>
  <c r="H541" i="3"/>
  <c r="H540" i="3" s="1"/>
  <c r="H539" i="3" s="1"/>
  <c r="H535" i="3"/>
  <c r="H534" i="3" s="1"/>
  <c r="H528" i="3"/>
  <c r="H527" i="3" s="1"/>
  <c r="H526" i="3" s="1"/>
  <c r="H520" i="3"/>
  <c r="H519" i="3" s="1"/>
  <c r="H518" i="3"/>
  <c r="H516" i="3"/>
  <c r="H515" i="3" s="1"/>
  <c r="H514" i="3"/>
  <c r="H512" i="3"/>
  <c r="H511" i="3" s="1"/>
  <c r="H510" i="3"/>
  <c r="H506" i="3"/>
  <c r="H502" i="3" s="1"/>
  <c r="H500" i="3"/>
  <c r="H499" i="3" s="1"/>
  <c r="H495" i="3" s="1"/>
  <c r="H493" i="3"/>
  <c r="H492" i="3" s="1"/>
  <c r="H491" i="3"/>
  <c r="H486" i="3"/>
  <c r="H485" i="3" s="1"/>
  <c r="H484" i="3"/>
  <c r="H483" i="3" s="1"/>
  <c r="H482" i="3" s="1"/>
  <c r="H481" i="3" s="1"/>
  <c r="E24" i="2" s="1"/>
  <c r="H477" i="3"/>
  <c r="H476" i="3" s="1"/>
  <c r="H475" i="3" s="1"/>
  <c r="H473" i="3"/>
  <c r="H472" i="3" s="1"/>
  <c r="H471" i="3" s="1"/>
  <c r="H469" i="3"/>
  <c r="H468" i="3" s="1"/>
  <c r="H467" i="3" s="1"/>
  <c r="H465" i="3"/>
  <c r="H464" i="3" s="1"/>
  <c r="H463" i="3" s="1"/>
  <c r="H461" i="3"/>
  <c r="H460" i="3" s="1"/>
  <c r="H459" i="3" s="1"/>
  <c r="H457" i="3"/>
  <c r="H456" i="3" s="1"/>
  <c r="H455" i="3" s="1"/>
  <c r="H450" i="3"/>
  <c r="H449" i="3" s="1"/>
  <c r="H445" i="3"/>
  <c r="H444" i="3" s="1"/>
  <c r="H443" i="3" s="1"/>
  <c r="H434" i="3"/>
  <c r="H433" i="3" s="1"/>
  <c r="H431" i="3" s="1"/>
  <c r="H430" i="3" s="1"/>
  <c r="H429" i="3" s="1"/>
  <c r="H427" i="3"/>
  <c r="H426" i="3" s="1"/>
  <c r="H425" i="3" s="1"/>
  <c r="H424" i="3" s="1"/>
  <c r="H422" i="3"/>
  <c r="H421" i="3" s="1"/>
  <c r="H420" i="3" s="1"/>
  <c r="H419" i="3" s="1"/>
  <c r="H410" i="3"/>
  <c r="H409" i="3" s="1"/>
  <c r="H407" i="3"/>
  <c r="H406" i="3" s="1"/>
  <c r="H405" i="3" s="1"/>
  <c r="H403" i="3"/>
  <c r="H402" i="3" s="1"/>
  <c r="H400" i="3"/>
  <c r="H398" i="3"/>
  <c r="H396" i="3"/>
  <c r="H395" i="3" s="1"/>
  <c r="H393" i="3"/>
  <c r="H392" i="3" s="1"/>
  <c r="H391" i="3" s="1"/>
  <c r="H390" i="3" s="1"/>
  <c r="H386" i="3"/>
  <c r="H384" i="3"/>
  <c r="H376" i="3"/>
  <c r="H375" i="3" s="1"/>
  <c r="H374" i="3" s="1"/>
  <c r="H373" i="3" s="1"/>
  <c r="H371" i="3"/>
  <c r="H370" i="3" s="1"/>
  <c r="H369" i="3" s="1"/>
  <c r="H367" i="3"/>
  <c r="H366" i="3" s="1"/>
  <c r="H365" i="3" s="1"/>
  <c r="H363" i="3"/>
  <c r="H362" i="3" s="1"/>
  <c r="H361" i="3" s="1"/>
  <c r="H355" i="3"/>
  <c r="H354" i="3" s="1"/>
  <c r="H352" i="3"/>
  <c r="H351" i="3" s="1"/>
  <c r="H347" i="3"/>
  <c r="H346" i="3" s="1"/>
  <c r="H342" i="3"/>
  <c r="H337" i="3"/>
  <c r="H336" i="3" s="1"/>
  <c r="H335" i="3" s="1"/>
  <c r="H333" i="3"/>
  <c r="H332" i="3" s="1"/>
  <c r="H331" i="3" s="1"/>
  <c r="H329" i="3"/>
  <c r="H328" i="3" s="1"/>
  <c r="H327" i="3"/>
  <c r="H326" i="3" s="1"/>
  <c r="H324" i="3"/>
  <c r="H323" i="3" s="1"/>
  <c r="H317" i="3"/>
  <c r="H316" i="3" s="1"/>
  <c r="H315" i="3" s="1"/>
  <c r="H313" i="3"/>
  <c r="H312" i="3" s="1"/>
  <c r="H311" i="3" s="1"/>
  <c r="H309" i="3"/>
  <c r="H308" i="3" s="1"/>
  <c r="H307" i="3" s="1"/>
  <c r="H305" i="3"/>
  <c r="H304" i="3" s="1"/>
  <c r="H303" i="3" s="1"/>
  <c r="H297" i="3"/>
  <c r="H296" i="3" s="1"/>
  <c r="H295" i="3" s="1"/>
  <c r="H293" i="3"/>
  <c r="H292" i="3" s="1"/>
  <c r="H291" i="3" s="1"/>
  <c r="H280" i="3"/>
  <c r="H279" i="3" s="1"/>
  <c r="H274" i="3"/>
  <c r="H268" i="3"/>
  <c r="H255" i="3"/>
  <c r="H254" i="3" s="1"/>
  <c r="H244" i="3"/>
  <c r="H243" i="3" s="1"/>
  <c r="H238" i="3"/>
  <c r="H233" i="3"/>
  <c r="H232" i="3" s="1"/>
  <c r="H230" i="3"/>
  <c r="H225" i="3"/>
  <c r="H224" i="3" s="1"/>
  <c r="H222" i="3"/>
  <c r="H221" i="3" s="1"/>
  <c r="H218" i="3"/>
  <c r="H217" i="3" s="1"/>
  <c r="H207" i="3"/>
  <c r="H205" i="3"/>
  <c r="H204" i="3" s="1"/>
  <c r="H199" i="3"/>
  <c r="H198" i="3" s="1"/>
  <c r="H197" i="3" s="1"/>
  <c r="H195" i="3"/>
  <c r="H194" i="3" s="1"/>
  <c r="H193" i="3" s="1"/>
  <c r="H191" i="3"/>
  <c r="H190" i="3" s="1"/>
  <c r="H189" i="3" s="1"/>
  <c r="H187" i="3"/>
  <c r="H186" i="3" s="1"/>
  <c r="H185" i="3" s="1"/>
  <c r="H170" i="3"/>
  <c r="H169" i="3" s="1"/>
  <c r="H164" i="3"/>
  <c r="H163" i="3" s="1"/>
  <c r="H162" i="3"/>
  <c r="H160" i="3"/>
  <c r="H159" i="3" s="1"/>
  <c r="H158" i="3" s="1"/>
  <c r="H148" i="3"/>
  <c r="H147" i="3" s="1"/>
  <c r="H146" i="3" s="1"/>
  <c r="H145" i="3" s="1"/>
  <c r="H144" i="3" s="1"/>
  <c r="H143" i="3" s="1"/>
  <c r="H140" i="3"/>
  <c r="H139" i="3" s="1"/>
  <c r="H135" i="3"/>
  <c r="H134" i="3" s="1"/>
  <c r="H133" i="3" s="1"/>
  <c r="H132" i="3" s="1"/>
  <c r="H127" i="3"/>
  <c r="H126" i="3" s="1"/>
  <c r="H123" i="3"/>
  <c r="H122" i="3" s="1"/>
  <c r="H117" i="3"/>
  <c r="H116" i="3" s="1"/>
  <c r="H115" i="3" s="1"/>
  <c r="H113" i="3"/>
  <c r="H112" i="3" s="1"/>
  <c r="H111" i="3" s="1"/>
  <c r="H109" i="3"/>
  <c r="H108" i="3" s="1"/>
  <c r="H107" i="3" s="1"/>
  <c r="H105" i="3"/>
  <c r="H104" i="3" s="1"/>
  <c r="H103" i="3" s="1"/>
  <c r="H101" i="3"/>
  <c r="H100" i="3" s="1"/>
  <c r="H99" i="3" s="1"/>
  <c r="H86" i="3"/>
  <c r="H85" i="3" s="1"/>
  <c r="H84" i="3" s="1"/>
  <c r="H82" i="3"/>
  <c r="H80" i="3"/>
  <c r="H76" i="3"/>
  <c r="H75" i="3" s="1"/>
  <c r="H70" i="3"/>
  <c r="H69" i="3" s="1"/>
  <c r="H68" i="3" s="1"/>
  <c r="H67" i="3" s="1"/>
  <c r="E12" i="2" s="1"/>
  <c r="H65" i="3"/>
  <c r="H64" i="3" s="1"/>
  <c r="H63" i="3" s="1"/>
  <c r="H62" i="3" s="1"/>
  <c r="H60" i="3"/>
  <c r="H59" i="3" s="1"/>
  <c r="H55" i="3"/>
  <c r="H54" i="3" s="1"/>
  <c r="H50" i="3"/>
  <c r="H49" i="3" s="1"/>
  <c r="H46" i="3"/>
  <c r="H45" i="3" s="1"/>
  <c r="H37" i="3"/>
  <c r="H36" i="3" s="1"/>
  <c r="H33" i="3"/>
  <c r="H32" i="3" s="1"/>
  <c r="H28" i="3"/>
  <c r="H27" i="3" s="1"/>
  <c r="H26" i="3" s="1"/>
  <c r="H21" i="3"/>
  <c r="H20" i="3" s="1"/>
  <c r="H18" i="3"/>
  <c r="H17" i="3" s="1"/>
  <c r="J591" i="5"/>
  <c r="I591" i="5"/>
  <c r="G344" i="3"/>
  <c r="I344" i="3" s="1"/>
  <c r="G306" i="3"/>
  <c r="I306" i="3" s="1"/>
  <c r="I305" i="3" s="1"/>
  <c r="I304" i="3" s="1"/>
  <c r="I303" i="3" s="1"/>
  <c r="H120" i="5"/>
  <c r="H119" i="5" s="1"/>
  <c r="G120" i="5"/>
  <c r="G119" i="5" s="1"/>
  <c r="H116" i="5"/>
  <c r="H115" i="5" s="1"/>
  <c r="G116" i="5"/>
  <c r="G115" i="5" s="1"/>
  <c r="G127" i="3"/>
  <c r="G126" i="3" s="1"/>
  <c r="G123" i="3"/>
  <c r="G122" i="3" s="1"/>
  <c r="G825" i="3"/>
  <c r="I825" i="3" s="1"/>
  <c r="I824" i="3" s="1"/>
  <c r="I823" i="3" s="1"/>
  <c r="H573" i="5"/>
  <c r="G573" i="5"/>
  <c r="G333" i="3"/>
  <c r="G337" i="3"/>
  <c r="G336" i="3" s="1"/>
  <c r="G335" i="3" s="1"/>
  <c r="G353" i="3"/>
  <c r="G352" i="3" s="1"/>
  <c r="G351" i="3" s="1"/>
  <c r="G356" i="3"/>
  <c r="G357" i="3" s="1"/>
  <c r="G355" i="3" s="1"/>
  <c r="G354" i="3" s="1"/>
  <c r="H570" i="5"/>
  <c r="G570" i="5"/>
  <c r="G822" i="3"/>
  <c r="I822" i="3" s="1"/>
  <c r="I821" i="3" s="1"/>
  <c r="I820" i="3" s="1"/>
  <c r="H260" i="5"/>
  <c r="H261" i="5" s="1"/>
  <c r="H259" i="5" s="1"/>
  <c r="H258" i="5" s="1"/>
  <c r="G260" i="5"/>
  <c r="G261" i="5" s="1"/>
  <c r="G259" i="5" s="1"/>
  <c r="G258" i="5" s="1"/>
  <c r="H257" i="5"/>
  <c r="H256" i="5" s="1"/>
  <c r="H255" i="5" s="1"/>
  <c r="G257" i="5"/>
  <c r="G256" i="5" s="1"/>
  <c r="G255" i="5" s="1"/>
  <c r="G434" i="3"/>
  <c r="G433" i="3" s="1"/>
  <c r="G432" i="3" s="1"/>
  <c r="H321" i="5"/>
  <c r="G321" i="5"/>
  <c r="H323" i="5"/>
  <c r="H322" i="5" s="1"/>
  <c r="G323" i="5"/>
  <c r="G322" i="5" s="1"/>
  <c r="H180" i="5"/>
  <c r="G180" i="5"/>
  <c r="H182" i="5"/>
  <c r="H181" i="5" s="1"/>
  <c r="G182" i="5"/>
  <c r="G181" i="5" s="1"/>
  <c r="G223" i="3"/>
  <c r="I223" i="3" s="1"/>
  <c r="I222" i="3" s="1"/>
  <c r="I221" i="3" s="1"/>
  <c r="G225" i="3"/>
  <c r="G224" i="3" s="1"/>
  <c r="I164" i="3" l="1"/>
  <c r="I163" i="3" s="1"/>
  <c r="I484" i="3"/>
  <c r="I483" i="3" s="1"/>
  <c r="I482" i="3" s="1"/>
  <c r="I481" i="3" s="1"/>
  <c r="F24" i="2" s="1"/>
  <c r="I290" i="3"/>
  <c r="H290" i="3"/>
  <c r="I710" i="3"/>
  <c r="I709" i="3" s="1"/>
  <c r="I708" i="3" s="1"/>
  <c r="I775" i="3"/>
  <c r="I774" i="3" s="1"/>
  <c r="I773" i="3" s="1"/>
  <c r="I772" i="3" s="1"/>
  <c r="I897" i="3"/>
  <c r="I896" i="3" s="1"/>
  <c r="I695" i="3"/>
  <c r="H695" i="3"/>
  <c r="I1033" i="3"/>
  <c r="I1032" i="3" s="1"/>
  <c r="I516" i="3"/>
  <c r="I515" i="3" s="1"/>
  <c r="H1011" i="3"/>
  <c r="H1010" i="3" s="1"/>
  <c r="H1009" i="3" s="1"/>
  <c r="I343" i="3"/>
  <c r="I342" i="3" s="1"/>
  <c r="I398" i="3"/>
  <c r="I397" i="3" s="1"/>
  <c r="F25" i="2"/>
  <c r="E25" i="2"/>
  <c r="I575" i="3"/>
  <c r="I574" i="3" s="1"/>
  <c r="I270" i="3"/>
  <c r="I269" i="3" s="1"/>
  <c r="H157" i="3"/>
  <c r="H156" i="3" s="1"/>
  <c r="E27" i="2" s="1"/>
  <c r="I157" i="3"/>
  <c r="I156" i="3" s="1"/>
  <c r="F27" i="2" s="1"/>
  <c r="H173" i="3"/>
  <c r="H172" i="3" s="1"/>
  <c r="E28" i="2" s="1"/>
  <c r="I173" i="3"/>
  <c r="I172" i="3" s="1"/>
  <c r="F28" i="2" s="1"/>
  <c r="H413" i="3"/>
  <c r="H412" i="3" s="1"/>
  <c r="I37" i="3"/>
  <c r="I36" i="3" s="1"/>
  <c r="I76" i="3"/>
  <c r="I75" i="3" s="1"/>
  <c r="I86" i="3"/>
  <c r="I85" i="3" s="1"/>
  <c r="I84" i="3" s="1"/>
  <c r="I230" i="3"/>
  <c r="I745" i="3"/>
  <c r="I744" i="3" s="1"/>
  <c r="I793" i="3"/>
  <c r="I837" i="3"/>
  <c r="I949" i="3"/>
  <c r="I948" i="3" s="1"/>
  <c r="I1013" i="3"/>
  <c r="I1012" i="3" s="1"/>
  <c r="H114" i="5"/>
  <c r="H113" i="5" s="1"/>
  <c r="I510" i="3"/>
  <c r="I593" i="3"/>
  <c r="I693" i="3"/>
  <c r="I692" i="3" s="1"/>
  <c r="I691" i="3" s="1"/>
  <c r="H112" i="5"/>
  <c r="E21" i="4" s="1"/>
  <c r="G114" i="5"/>
  <c r="I396" i="3"/>
  <c r="I395" i="3" s="1"/>
  <c r="I518" i="3"/>
  <c r="H490" i="3"/>
  <c r="H489" i="3" s="1"/>
  <c r="I768" i="3"/>
  <c r="I767" i="3" s="1"/>
  <c r="I46" i="3"/>
  <c r="I45" i="3" s="1"/>
  <c r="I123" i="3"/>
  <c r="I122" i="3" s="1"/>
  <c r="I233" i="3"/>
  <c r="I232" i="3" s="1"/>
  <c r="I840" i="3"/>
  <c r="I836" i="3" s="1"/>
  <c r="I835" i="3" s="1"/>
  <c r="I953" i="3"/>
  <c r="I952" i="3" s="1"/>
  <c r="I1017" i="3"/>
  <c r="I1016" i="3" s="1"/>
  <c r="I760" i="3"/>
  <c r="I491" i="3"/>
  <c r="I220" i="3"/>
  <c r="I850" i="3"/>
  <c r="I849" i="3" s="1"/>
  <c r="I848" i="3" s="1"/>
  <c r="I867" i="3"/>
  <c r="I866" i="3" s="1"/>
  <c r="I865" i="3" s="1"/>
  <c r="F16" i="2"/>
  <c r="F15" i="2" s="1"/>
  <c r="I560" i="3"/>
  <c r="I618" i="3"/>
  <c r="I728" i="3"/>
  <c r="I727" i="3" s="1"/>
  <c r="I347" i="3"/>
  <c r="I346" i="3" s="1"/>
  <c r="E16" i="2"/>
  <c r="E15" i="2" s="1"/>
  <c r="I819" i="3"/>
  <c r="I818" i="3" s="1"/>
  <c r="H836" i="3"/>
  <c r="H835" i="3" s="1"/>
  <c r="H1000" i="3"/>
  <c r="H995" i="3" s="1"/>
  <c r="H989" i="3" s="1"/>
  <c r="H988" i="3" s="1"/>
  <c r="H980" i="3" s="1"/>
  <c r="H1037" i="3"/>
  <c r="H1036" i="3" s="1"/>
  <c r="H1035" i="3" s="1"/>
  <c r="I322" i="3"/>
  <c r="I321" i="3" s="1"/>
  <c r="I320" i="3" s="1"/>
  <c r="I319" i="3" s="1"/>
  <c r="F34" i="2" s="1"/>
  <c r="H79" i="3"/>
  <c r="H74" i="3" s="1"/>
  <c r="H203" i="3"/>
  <c r="H231" i="3"/>
  <c r="H237" i="3"/>
  <c r="H236" i="3" s="1"/>
  <c r="H242" i="3"/>
  <c r="H1060" i="3"/>
  <c r="I203" i="3"/>
  <c r="G343" i="3"/>
  <c r="G342" i="3" s="1"/>
  <c r="H58" i="3"/>
  <c r="H57" i="3" s="1"/>
  <c r="H278" i="3"/>
  <c r="H267" i="3" s="1"/>
  <c r="H322" i="3"/>
  <c r="H321" i="3" s="1"/>
  <c r="H320" i="3" s="1"/>
  <c r="H319" i="3" s="1"/>
  <c r="E34" i="2" s="1"/>
  <c r="H397" i="3"/>
  <c r="H1065" i="3"/>
  <c r="I720" i="3"/>
  <c r="I716" i="3" s="1"/>
  <c r="I715" i="3" s="1"/>
  <c r="I713" i="3" s="1"/>
  <c r="I666" i="3"/>
  <c r="I665" i="3" s="1"/>
  <c r="I664" i="3" s="1"/>
  <c r="I676" i="3"/>
  <c r="I675" i="3" s="1"/>
  <c r="I958" i="3"/>
  <c r="I957" i="3" s="1"/>
  <c r="I962" i="3"/>
  <c r="I961" i="3" s="1"/>
  <c r="I966" i="3"/>
  <c r="I353" i="3"/>
  <c r="I352" i="3" s="1"/>
  <c r="I351" i="3" s="1"/>
  <c r="H674" i="3"/>
  <c r="H720" i="3"/>
  <c r="H716" i="3" s="1"/>
  <c r="H715" i="3" s="1"/>
  <c r="H726" i="3"/>
  <c r="H725" i="3" s="1"/>
  <c r="H867" i="3"/>
  <c r="H866" i="3" s="1"/>
  <c r="H865" i="3" s="1"/>
  <c r="I79" i="3"/>
  <c r="I237" i="3"/>
  <c r="I236" i="3" s="1"/>
  <c r="I273" i="3"/>
  <c r="I356" i="3"/>
  <c r="I278" i="3"/>
  <c r="H273" i="3"/>
  <c r="H269" i="3"/>
  <c r="I242" i="3"/>
  <c r="H220" i="3"/>
  <c r="H137" i="3"/>
  <c r="H131" i="3" s="1"/>
  <c r="H130" i="3" s="1"/>
  <c r="E21" i="2" s="1"/>
  <c r="H138" i="3"/>
  <c r="I127" i="3"/>
  <c r="I126" i="3" s="1"/>
  <c r="H121" i="3"/>
  <c r="H120" i="3" s="1"/>
  <c r="H98" i="3"/>
  <c r="H97" i="3" s="1"/>
  <c r="H96" i="3" s="1"/>
  <c r="E19" i="2" s="1"/>
  <c r="H44" i="3"/>
  <c r="I50" i="3"/>
  <c r="I49" i="3" s="1"/>
  <c r="H31" i="3"/>
  <c r="H25" i="3" s="1"/>
  <c r="H24" i="3" s="1"/>
  <c r="I138" i="3"/>
  <c r="I137" i="3"/>
  <c r="I131" i="3" s="1"/>
  <c r="I130" i="3" s="1"/>
  <c r="F21" i="2" s="1"/>
  <c r="H341" i="3"/>
  <c r="H350" i="3"/>
  <c r="I357" i="3"/>
  <c r="H383" i="3"/>
  <c r="H382" i="3" s="1"/>
  <c r="H380" i="3" s="1"/>
  <c r="I432" i="3"/>
  <c r="I431" i="3" s="1"/>
  <c r="I430" i="3" s="1"/>
  <c r="I429" i="3" s="1"/>
  <c r="I413" i="3" s="1"/>
  <c r="I360" i="3"/>
  <c r="I359" i="3" s="1"/>
  <c r="I383" i="3"/>
  <c r="I382" i="3" s="1"/>
  <c r="I381" i="3" s="1"/>
  <c r="I680" i="3"/>
  <c r="I679" i="3" s="1"/>
  <c r="H645" i="3"/>
  <c r="I645" i="3"/>
  <c r="H538" i="3"/>
  <c r="I535" i="3"/>
  <c r="I534" i="3" s="1"/>
  <c r="H533" i="3"/>
  <c r="I538" i="3"/>
  <c r="I551" i="3"/>
  <c r="I627" i="3"/>
  <c r="H739" i="3"/>
  <c r="I741" i="3"/>
  <c r="I740" i="3" s="1"/>
  <c r="I748" i="3"/>
  <c r="H813" i="3"/>
  <c r="H812" i="3" s="1"/>
  <c r="H811" i="3" s="1"/>
  <c r="H819" i="3"/>
  <c r="H818" i="3" s="1"/>
  <c r="H850" i="3"/>
  <c r="H849" i="3" s="1"/>
  <c r="H848" i="3" s="1"/>
  <c r="I813" i="3"/>
  <c r="I812" i="3" s="1"/>
  <c r="I811" i="3" s="1"/>
  <c r="H806" i="3"/>
  <c r="H805" i="3" s="1"/>
  <c r="H804" i="3" s="1"/>
  <c r="I806" i="3"/>
  <c r="I805" i="3" s="1"/>
  <c r="I804" i="3" s="1"/>
  <c r="I796" i="3"/>
  <c r="H792" i="3"/>
  <c r="H947" i="3"/>
  <c r="H956" i="3"/>
  <c r="H966" i="3"/>
  <c r="I1037" i="3"/>
  <c r="I58" i="3"/>
  <c r="I57" i="3" s="1"/>
  <c r="I782" i="3"/>
  <c r="I781" i="3"/>
  <c r="I780" i="3" s="1"/>
  <c r="I779" i="3" s="1"/>
  <c r="I448" i="3"/>
  <c r="I447" i="3"/>
  <c r="I98" i="3"/>
  <c r="I97" i="3" s="1"/>
  <c r="I96" i="3" s="1"/>
  <c r="F19" i="2" s="1"/>
  <c r="I454" i="3"/>
  <c r="I1060" i="3"/>
  <c r="I1065" i="3"/>
  <c r="H448" i="3"/>
  <c r="H447" i="3"/>
  <c r="H782" i="3"/>
  <c r="H781" i="3"/>
  <c r="H780" i="3" s="1"/>
  <c r="H779" i="3" s="1"/>
  <c r="H996" i="3"/>
  <c r="H454" i="3"/>
  <c r="H551" i="3"/>
  <c r="H16" i="3"/>
  <c r="H15" i="3" s="1"/>
  <c r="H14" i="3" s="1"/>
  <c r="E9" i="2" s="1"/>
  <c r="H360" i="3"/>
  <c r="H359" i="3" s="1"/>
  <c r="H389" i="3"/>
  <c r="H388" i="3" s="1"/>
  <c r="H627" i="3"/>
  <c r="H748" i="3"/>
  <c r="H899" i="3"/>
  <c r="H893" i="3" s="1"/>
  <c r="G347" i="3"/>
  <c r="G346" i="3" s="1"/>
  <c r="G121" i="3"/>
  <c r="G350" i="3"/>
  <c r="G254" i="5"/>
  <c r="H254" i="5"/>
  <c r="G403" i="3"/>
  <c r="H242" i="5"/>
  <c r="H241" i="5" s="1"/>
  <c r="H240" i="5" s="1"/>
  <c r="G242" i="5"/>
  <c r="G241" i="5" s="1"/>
  <c r="G240" i="5" s="1"/>
  <c r="H227" i="5"/>
  <c r="H226" i="5" s="1"/>
  <c r="H225" i="5" s="1"/>
  <c r="G227" i="5"/>
  <c r="G226" i="5" s="1"/>
  <c r="G225" i="5" s="1"/>
  <c r="H223" i="5"/>
  <c r="H222" i="5" s="1"/>
  <c r="H221" i="5" s="1"/>
  <c r="G223" i="5"/>
  <c r="G222" i="5" s="1"/>
  <c r="G221" i="5" s="1"/>
  <c r="G313" i="3"/>
  <c r="G312" i="3" s="1"/>
  <c r="G311" i="3" s="1"/>
  <c r="G317" i="3"/>
  <c r="G316" i="3" s="1"/>
  <c r="G315" i="3" s="1"/>
  <c r="H160" i="5"/>
  <c r="H159" i="5" s="1"/>
  <c r="H158" i="5" s="1"/>
  <c r="G160" i="5"/>
  <c r="G159" i="5" s="1"/>
  <c r="G158" i="5" s="1"/>
  <c r="H21" i="5"/>
  <c r="G195" i="3"/>
  <c r="G194" i="3" s="1"/>
  <c r="G193" i="3" s="1"/>
  <c r="G146" i="5"/>
  <c r="G145" i="5" s="1"/>
  <c r="H603" i="5"/>
  <c r="G603" i="5"/>
  <c r="G880" i="3"/>
  <c r="I880" i="3" s="1"/>
  <c r="I879" i="3" s="1"/>
  <c r="I878" i="3" s="1"/>
  <c r="I877" i="3" s="1"/>
  <c r="I876" i="3" s="1"/>
  <c r="G1044" i="3"/>
  <c r="I1044" i="3" s="1"/>
  <c r="I1043" i="3" s="1"/>
  <c r="I1042" i="3" s="1"/>
  <c r="H24" i="5"/>
  <c r="G24" i="5"/>
  <c r="I268" i="3" l="1"/>
  <c r="H673" i="3"/>
  <c r="H532" i="3"/>
  <c r="I341" i="3"/>
  <c r="H73" i="3"/>
  <c r="H72" i="3" s="1"/>
  <c r="I1011" i="3"/>
  <c r="I1010" i="3" s="1"/>
  <c r="I1009" i="3" s="1"/>
  <c r="H266" i="3"/>
  <c r="H265" i="3" s="1"/>
  <c r="E33" i="2" s="1"/>
  <c r="H229" i="3"/>
  <c r="H228" i="3" s="1"/>
  <c r="E32" i="2" s="1"/>
  <c r="I229" i="3"/>
  <c r="I228" i="3" s="1"/>
  <c r="F32" i="2" s="1"/>
  <c r="I438" i="3"/>
  <c r="I437" i="3" s="1"/>
  <c r="F53" i="2" s="1"/>
  <c r="H438" i="3"/>
  <c r="H437" i="3" s="1"/>
  <c r="E53" i="2" s="1"/>
  <c r="H834" i="3"/>
  <c r="H833" i="3" s="1"/>
  <c r="I834" i="3"/>
  <c r="I833" i="3" s="1"/>
  <c r="I739" i="3"/>
  <c r="I738" i="3" s="1"/>
  <c r="I737" i="3" s="1"/>
  <c r="I736" i="3" s="1"/>
  <c r="I735" i="3" s="1"/>
  <c r="I121" i="3"/>
  <c r="I120" i="3" s="1"/>
  <c r="I380" i="3"/>
  <c r="I792" i="3"/>
  <c r="I790" i="3" s="1"/>
  <c r="I789" i="3" s="1"/>
  <c r="F38" i="2" s="1"/>
  <c r="I202" i="3"/>
  <c r="I201" i="3" s="1"/>
  <c r="I142" i="3" s="1"/>
  <c r="I674" i="3"/>
  <c r="I673" i="3" s="1"/>
  <c r="F45" i="2" s="1"/>
  <c r="H488" i="3"/>
  <c r="H480" i="3" s="1"/>
  <c r="I412" i="3"/>
  <c r="H202" i="3"/>
  <c r="H201" i="3" s="1"/>
  <c r="H142" i="3" s="1"/>
  <c r="H791" i="3"/>
  <c r="H790" i="3"/>
  <c r="H789" i="3" s="1"/>
  <c r="E38" i="2" s="1"/>
  <c r="H381" i="3"/>
  <c r="I533" i="3"/>
  <c r="I74" i="3"/>
  <c r="I947" i="3"/>
  <c r="H43" i="3"/>
  <c r="H42" i="3" s="1"/>
  <c r="E10" i="2" s="1"/>
  <c r="I44" i="3"/>
  <c r="I43" i="3" s="1"/>
  <c r="I42" i="3" s="1"/>
  <c r="I231" i="3"/>
  <c r="G113" i="5"/>
  <c r="G112" i="5"/>
  <c r="D21" i="4" s="1"/>
  <c r="G341" i="3"/>
  <c r="G340" i="3" s="1"/>
  <c r="G339" i="3" s="1"/>
  <c r="H1059" i="3"/>
  <c r="H1058" i="3" s="1"/>
  <c r="E60" i="2" s="1"/>
  <c r="E59" i="2" s="1"/>
  <c r="H672" i="3"/>
  <c r="H670" i="3" s="1"/>
  <c r="H669" i="3" s="1"/>
  <c r="H668" i="3" s="1"/>
  <c r="H584" i="3" s="1"/>
  <c r="E45" i="2"/>
  <c r="I358" i="3"/>
  <c r="H358" i="3"/>
  <c r="E40" i="2"/>
  <c r="E11" i="2"/>
  <c r="E50" i="2"/>
  <c r="I714" i="3"/>
  <c r="I726" i="3"/>
  <c r="I725" i="3" s="1"/>
  <c r="I712" i="3" s="1"/>
  <c r="I355" i="3"/>
  <c r="I354" i="3" s="1"/>
  <c r="I350" i="3" s="1"/>
  <c r="H1008" i="3"/>
  <c r="H531" i="3"/>
  <c r="H379" i="3"/>
  <c r="E48" i="2" s="1"/>
  <c r="I956" i="3"/>
  <c r="H714" i="3"/>
  <c r="H713" i="3"/>
  <c r="H712" i="3" s="1"/>
  <c r="H119" i="3"/>
  <c r="E20" i="2" s="1"/>
  <c r="E18" i="2" s="1"/>
  <c r="H738" i="3"/>
  <c r="H737" i="3" s="1"/>
  <c r="H736" i="3" s="1"/>
  <c r="H735" i="3" s="1"/>
  <c r="I379" i="3"/>
  <c r="F48" i="2" s="1"/>
  <c r="H340" i="3"/>
  <c r="H339" i="3" s="1"/>
  <c r="E35" i="2" s="1"/>
  <c r="I267" i="3"/>
  <c r="I266" i="3" s="1"/>
  <c r="I1036" i="3"/>
  <c r="I1035" i="3" s="1"/>
  <c r="H13" i="3"/>
  <c r="H12" i="3" s="1"/>
  <c r="H946" i="3"/>
  <c r="H945" i="3" s="1"/>
  <c r="E41" i="2" s="1"/>
  <c r="I1059" i="3"/>
  <c r="I1058" i="3" s="1"/>
  <c r="I453" i="3"/>
  <c r="I452" i="3"/>
  <c r="H453" i="3"/>
  <c r="H452" i="3"/>
  <c r="G120" i="3"/>
  <c r="G119" i="3"/>
  <c r="D20" i="2" s="1"/>
  <c r="H64" i="5"/>
  <c r="H63" i="5" s="1"/>
  <c r="E11" i="4" s="1"/>
  <c r="G23" i="3"/>
  <c r="I23" i="3" s="1"/>
  <c r="I21" i="3" s="1"/>
  <c r="I20" i="3" s="1"/>
  <c r="G19" i="3"/>
  <c r="I19" i="3" s="1"/>
  <c r="I18" i="3" s="1"/>
  <c r="I17" i="3" s="1"/>
  <c r="G86" i="3"/>
  <c r="G85" i="3" s="1"/>
  <c r="G84" i="3" s="1"/>
  <c r="H85" i="5"/>
  <c r="H84" i="5" s="1"/>
  <c r="H83" i="5" s="1"/>
  <c r="G85" i="5"/>
  <c r="G84" i="5" s="1"/>
  <c r="G83" i="5" s="1"/>
  <c r="I340" i="3" l="1"/>
  <c r="I339" i="3" s="1"/>
  <c r="I532" i="3"/>
  <c r="I531" i="3" s="1"/>
  <c r="I73" i="3"/>
  <c r="I72" i="3" s="1"/>
  <c r="I791" i="3"/>
  <c r="H583" i="3"/>
  <c r="E44" i="2" s="1"/>
  <c r="E43" i="2" s="1"/>
  <c r="I119" i="3"/>
  <c r="F20" i="2" s="1"/>
  <c r="F18" i="2" s="1"/>
  <c r="H41" i="3"/>
  <c r="I672" i="3"/>
  <c r="I670" i="3" s="1"/>
  <c r="I669" i="3" s="1"/>
  <c r="I668" i="3" s="1"/>
  <c r="I265" i="3"/>
  <c r="E29" i="2"/>
  <c r="E23" i="2" s="1"/>
  <c r="I946" i="3"/>
  <c r="I945" i="3" s="1"/>
  <c r="F41" i="2" s="1"/>
  <c r="H1057" i="3"/>
  <c r="H788" i="3"/>
  <c r="H787" i="3" s="1"/>
  <c r="H95" i="3"/>
  <c r="H582" i="3"/>
  <c r="H378" i="3"/>
  <c r="I1057" i="3"/>
  <c r="F60" i="2"/>
  <c r="F59" i="2" s="1"/>
  <c r="H530" i="3"/>
  <c r="E39" i="2"/>
  <c r="E37" i="2" s="1"/>
  <c r="H436" i="3"/>
  <c r="E54" i="2"/>
  <c r="E52" i="2" s="1"/>
  <c r="I436" i="3"/>
  <c r="F54" i="2"/>
  <c r="F52" i="2" s="1"/>
  <c r="F35" i="2"/>
  <c r="F10" i="2"/>
  <c r="E13" i="2"/>
  <c r="E8" i="2" s="1"/>
  <c r="E31" i="2"/>
  <c r="E49" i="2"/>
  <c r="E47" i="2" s="1"/>
  <c r="I1008" i="3"/>
  <c r="H227" i="3"/>
  <c r="I16" i="3"/>
  <c r="I15" i="3" s="1"/>
  <c r="I14" i="3" s="1"/>
  <c r="F9" i="2" s="1"/>
  <c r="G329" i="3"/>
  <c r="G328" i="3" s="1"/>
  <c r="G327" i="3"/>
  <c r="G326" i="3" s="1"/>
  <c r="H195" i="5"/>
  <c r="G195" i="5"/>
  <c r="G255" i="3"/>
  <c r="G297" i="3"/>
  <c r="G296" i="3" s="1"/>
  <c r="G295" i="3" s="1"/>
  <c r="G293" i="3"/>
  <c r="G292" i="3" s="1"/>
  <c r="G291" i="3" s="1"/>
  <c r="H370" i="5"/>
  <c r="H369" i="5" s="1"/>
  <c r="H368" i="5" s="1"/>
  <c r="G370" i="5"/>
  <c r="G369" i="5" s="1"/>
  <c r="G368" i="5" s="1"/>
  <c r="G528" i="3"/>
  <c r="G527" i="3" s="1"/>
  <c r="G526" i="3" s="1"/>
  <c r="H572" i="5"/>
  <c r="H571" i="5" s="1"/>
  <c r="G572" i="5"/>
  <c r="G571" i="5" s="1"/>
  <c r="H569" i="5"/>
  <c r="H568" i="5" s="1"/>
  <c r="G569" i="5"/>
  <c r="G568" i="5" s="1"/>
  <c r="H602" i="5"/>
  <c r="H601" i="5" s="1"/>
  <c r="H600" i="5" s="1"/>
  <c r="H599" i="5" s="1"/>
  <c r="G602" i="5"/>
  <c r="G601" i="5" s="1"/>
  <c r="G600" i="5" s="1"/>
  <c r="G599" i="5" s="1"/>
  <c r="H456" i="5"/>
  <c r="H455" i="5" s="1"/>
  <c r="H454" i="5" s="1"/>
  <c r="G456" i="5"/>
  <c r="G455" i="5" s="1"/>
  <c r="G454" i="5" s="1"/>
  <c r="H305" i="5"/>
  <c r="H304" i="5" s="1"/>
  <c r="G305" i="5"/>
  <c r="G304" i="5" s="1"/>
  <c r="H303" i="5"/>
  <c r="G303" i="5"/>
  <c r="G302" i="5" s="1"/>
  <c r="G301" i="5" s="1"/>
  <c r="G300" i="5" s="1"/>
  <c r="H302" i="5"/>
  <c r="H301" i="5" s="1"/>
  <c r="H300" i="5" s="1"/>
  <c r="G410" i="3"/>
  <c r="G409" i="3" s="1"/>
  <c r="G408" i="3"/>
  <c r="G207" i="3"/>
  <c r="G205" i="3"/>
  <c r="G204" i="3" s="1"/>
  <c r="G170" i="3"/>
  <c r="G169" i="3" s="1"/>
  <c r="H690" i="5"/>
  <c r="H689" i="5" s="1"/>
  <c r="H688" i="5" s="1"/>
  <c r="G690" i="5"/>
  <c r="G689" i="5" s="1"/>
  <c r="G688" i="5" s="1"/>
  <c r="H687" i="5"/>
  <c r="H686" i="5" s="1"/>
  <c r="H685" i="5" s="1"/>
  <c r="G687" i="5"/>
  <c r="G686" i="5" s="1"/>
  <c r="G685" i="5" s="1"/>
  <c r="H740" i="5"/>
  <c r="G740" i="5"/>
  <c r="H745" i="5"/>
  <c r="H744" i="5" s="1"/>
  <c r="H743" i="5" s="1"/>
  <c r="H742" i="5" s="1"/>
  <c r="G745" i="5"/>
  <c r="G744" i="5" s="1"/>
  <c r="G743" i="5" s="1"/>
  <c r="G742" i="5" s="1"/>
  <c r="G666" i="3"/>
  <c r="G665" i="3" s="1"/>
  <c r="G664" i="3" s="1"/>
  <c r="G575" i="3"/>
  <c r="G574" i="3" s="1"/>
  <c r="G657" i="3"/>
  <c r="G656" i="3" s="1"/>
  <c r="G655" i="3" s="1"/>
  <c r="G654" i="3" s="1"/>
  <c r="G1063" i="3"/>
  <c r="G1068" i="3"/>
  <c r="G1067" i="3" s="1"/>
  <c r="G1066" i="3" s="1"/>
  <c r="G1006" i="3"/>
  <c r="G1003" i="3"/>
  <c r="G1002" i="3" s="1"/>
  <c r="G1001" i="3" s="1"/>
  <c r="G824" i="3"/>
  <c r="G823" i="3" s="1"/>
  <c r="G821" i="3"/>
  <c r="G820" i="3" s="1"/>
  <c r="F39" i="2" l="1"/>
  <c r="I530" i="3"/>
  <c r="I584" i="3"/>
  <c r="I583" i="3" s="1"/>
  <c r="H1007" i="3"/>
  <c r="F13" i="2"/>
  <c r="I41" i="3"/>
  <c r="I95" i="3"/>
  <c r="I1007" i="3"/>
  <c r="F33" i="2"/>
  <c r="F31" i="2" s="1"/>
  <c r="I227" i="3"/>
  <c r="H479" i="3"/>
  <c r="H40" i="3"/>
  <c r="E6" i="2"/>
  <c r="G407" i="3"/>
  <c r="G406" i="3" s="1"/>
  <c r="G405" i="3" s="1"/>
  <c r="I408" i="3"/>
  <c r="I407" i="3" s="1"/>
  <c r="I406" i="3" s="1"/>
  <c r="I405" i="3" s="1"/>
  <c r="I389" i="3" s="1"/>
  <c r="I388" i="3" s="1"/>
  <c r="G1005" i="3"/>
  <c r="G1004" i="3" s="1"/>
  <c r="I1006" i="3"/>
  <c r="I1005" i="3" s="1"/>
  <c r="I1004" i="3" s="1"/>
  <c r="I1000" i="3" s="1"/>
  <c r="I995" i="3" s="1"/>
  <c r="I989" i="3" s="1"/>
  <c r="I988" i="3" s="1"/>
  <c r="G819" i="3"/>
  <c r="G818" i="3" s="1"/>
  <c r="G567" i="5"/>
  <c r="G566" i="5" s="1"/>
  <c r="I566" i="5" s="1"/>
  <c r="H567" i="5"/>
  <c r="H566" i="5" s="1"/>
  <c r="H684" i="5"/>
  <c r="G684" i="5"/>
  <c r="G879" i="3"/>
  <c r="G878" i="3" s="1"/>
  <c r="G877" i="3" s="1"/>
  <c r="G876" i="3" s="1"/>
  <c r="G254" i="3"/>
  <c r="G290" i="3"/>
  <c r="G203" i="3"/>
  <c r="G1065" i="3"/>
  <c r="G1000" i="3"/>
  <c r="G280" i="3"/>
  <c r="G802" i="3"/>
  <c r="G801" i="3" s="1"/>
  <c r="G800" i="3" s="1"/>
  <c r="G799" i="3" s="1"/>
  <c r="H588" i="5"/>
  <c r="G588" i="5"/>
  <c r="H564" i="5"/>
  <c r="G564" i="5"/>
  <c r="H562" i="5"/>
  <c r="G562" i="5"/>
  <c r="H210" i="5"/>
  <c r="G210" i="5"/>
  <c r="H202" i="5"/>
  <c r="G202" i="5"/>
  <c r="F44" i="2" l="1"/>
  <c r="F43" i="2" s="1"/>
  <c r="I582" i="3"/>
  <c r="H11" i="3"/>
  <c r="I980" i="3"/>
  <c r="F50" i="2"/>
  <c r="I378" i="3"/>
  <c r="I40" i="3" s="1"/>
  <c r="F49" i="2"/>
  <c r="G80" i="5"/>
  <c r="H80" i="5"/>
  <c r="H587" i="5"/>
  <c r="G587" i="5"/>
  <c r="H249" i="5"/>
  <c r="H248" i="5" s="1"/>
  <c r="H247" i="5" s="1"/>
  <c r="G249" i="5"/>
  <c r="H40" i="5"/>
  <c r="G40" i="5"/>
  <c r="H23" i="5"/>
  <c r="G23" i="5"/>
  <c r="H54" i="5"/>
  <c r="G54" i="5"/>
  <c r="G508" i="3"/>
  <c r="I508" i="3" s="1"/>
  <c r="I507" i="3" s="1"/>
  <c r="I506" i="3" s="1"/>
  <c r="I502" i="3" s="1"/>
  <c r="H330" i="5"/>
  <c r="H329" i="5" s="1"/>
  <c r="H328" i="5" s="1"/>
  <c r="H327" i="5" s="1"/>
  <c r="G330" i="5"/>
  <c r="G329" i="5" s="1"/>
  <c r="G328" i="5" s="1"/>
  <c r="G327" i="5" s="1"/>
  <c r="G445" i="3"/>
  <c r="G444" i="3" s="1"/>
  <c r="G443" i="3" s="1"/>
  <c r="H411" i="5"/>
  <c r="G411" i="5"/>
  <c r="H377" i="5"/>
  <c r="G377" i="5"/>
  <c r="F47" i="2" l="1"/>
  <c r="I490" i="3"/>
  <c r="I489" i="3" s="1"/>
  <c r="I488" i="3" s="1"/>
  <c r="H251" i="5"/>
  <c r="H250" i="5" s="1"/>
  <c r="H246" i="5" s="1"/>
  <c r="G248" i="5"/>
  <c r="G247" i="5" s="1"/>
  <c r="G251" i="5"/>
  <c r="G250" i="5" s="1"/>
  <c r="H465" i="5"/>
  <c r="G465" i="5"/>
  <c r="G587" i="3"/>
  <c r="G35" i="5"/>
  <c r="G34" i="3"/>
  <c r="I34" i="3" s="1"/>
  <c r="I33" i="3" s="1"/>
  <c r="I32" i="3" s="1"/>
  <c r="I31" i="3" s="1"/>
  <c r="G29" i="3"/>
  <c r="I29" i="3" s="1"/>
  <c r="I28" i="3" s="1"/>
  <c r="I27" i="3" s="1"/>
  <c r="I26" i="3" s="1"/>
  <c r="H30" i="5"/>
  <c r="G30" i="5"/>
  <c r="H288" i="5"/>
  <c r="H287" i="5" s="1"/>
  <c r="H286" i="5" s="1"/>
  <c r="H285" i="5" s="1"/>
  <c r="G288" i="5"/>
  <c r="G287" i="5" s="1"/>
  <c r="G286" i="5" s="1"/>
  <c r="G285" i="5" s="1"/>
  <c r="G21" i="5"/>
  <c r="H164" i="5"/>
  <c r="H163" i="5" s="1"/>
  <c r="H162" i="5" s="1"/>
  <c r="G164" i="5"/>
  <c r="G163" i="5" s="1"/>
  <c r="G162" i="5" s="1"/>
  <c r="I25" i="3" l="1"/>
  <c r="I24" i="3" s="1"/>
  <c r="I13" i="3" s="1"/>
  <c r="I12" i="3" s="1"/>
  <c r="I480" i="3"/>
  <c r="I479" i="3" s="1"/>
  <c r="F29" i="2"/>
  <c r="F23" i="2" s="1"/>
  <c r="G246" i="5"/>
  <c r="H175" i="5"/>
  <c r="H174" i="5" s="1"/>
  <c r="G175" i="5"/>
  <c r="G218" i="3"/>
  <c r="G217" i="3" s="1"/>
  <c r="H757" i="5"/>
  <c r="H756" i="5" s="1"/>
  <c r="H755" i="5" s="1"/>
  <c r="H754" i="5" s="1"/>
  <c r="H753" i="5" s="1"/>
  <c r="E63" i="4" s="1"/>
  <c r="G757" i="5"/>
  <c r="G756" i="5" s="1"/>
  <c r="G755" i="5" s="1"/>
  <c r="G754" i="5" s="1"/>
  <c r="G753" i="5" s="1"/>
  <c r="D63" i="4" s="1"/>
  <c r="H438" i="5"/>
  <c r="H437" i="5" s="1"/>
  <c r="H436" i="5" s="1"/>
  <c r="H435" i="5" s="1"/>
  <c r="G438" i="5"/>
  <c r="G437" i="5" s="1"/>
  <c r="G436" i="5" s="1"/>
  <c r="G435" i="5" s="1"/>
  <c r="H476" i="5"/>
  <c r="H475" i="5" s="1"/>
  <c r="H474" i="5" s="1"/>
  <c r="H410" i="5"/>
  <c r="H409" i="5" s="1"/>
  <c r="H751" i="5"/>
  <c r="H750" i="5" s="1"/>
  <c r="H749" i="5" s="1"/>
  <c r="H748" i="5" s="1"/>
  <c r="H747" i="5" s="1"/>
  <c r="E61" i="4" s="1"/>
  <c r="H739" i="5"/>
  <c r="H738" i="5" s="1"/>
  <c r="H732" i="5"/>
  <c r="H731" i="5" s="1"/>
  <c r="H730" i="5" s="1"/>
  <c r="H729" i="5" s="1"/>
  <c r="E57" i="4" s="1"/>
  <c r="E56" i="4" s="1"/>
  <c r="H727" i="5"/>
  <c r="H726" i="5" s="1"/>
  <c r="H725" i="5" s="1"/>
  <c r="H724" i="5" s="1"/>
  <c r="H723" i="5" s="1"/>
  <c r="H722" i="5" s="1"/>
  <c r="E17" i="4" s="1"/>
  <c r="E16" i="4" s="1"/>
  <c r="H720" i="5"/>
  <c r="H719" i="5" s="1"/>
  <c r="H718" i="5" s="1"/>
  <c r="H717" i="5" s="1"/>
  <c r="H713" i="5"/>
  <c r="H712" i="5" s="1"/>
  <c r="H711" i="5"/>
  <c r="H709" i="5"/>
  <c r="H708" i="5" s="1"/>
  <c r="H707" i="5" s="1"/>
  <c r="H705" i="5"/>
  <c r="H704" i="5" s="1"/>
  <c r="H701" i="5"/>
  <c r="H700" i="5" s="1"/>
  <c r="H697" i="5"/>
  <c r="H696" i="5" s="1"/>
  <c r="H682" i="5"/>
  <c r="H681" i="5" s="1"/>
  <c r="H680" i="5" s="1"/>
  <c r="H679" i="5" s="1"/>
  <c r="H678" i="5" s="1"/>
  <c r="H675" i="5"/>
  <c r="H674" i="5" s="1"/>
  <c r="H673" i="5" s="1"/>
  <c r="H672" i="5" s="1"/>
  <c r="H671" i="5" s="1"/>
  <c r="H670" i="5" s="1"/>
  <c r="H666" i="5"/>
  <c r="H665" i="5" s="1"/>
  <c r="H662" i="5"/>
  <c r="H661" i="5" s="1"/>
  <c r="H657" i="5"/>
  <c r="H656" i="5" s="1"/>
  <c r="H653" i="5"/>
  <c r="H652" i="5" s="1"/>
  <c r="H642" i="5"/>
  <c r="H641" i="5" s="1"/>
  <c r="H640" i="5" s="1"/>
  <c r="H639" i="5" s="1"/>
  <c r="H637" i="5"/>
  <c r="H636" i="5" s="1"/>
  <c r="H634" i="5"/>
  <c r="H633" i="5" s="1"/>
  <c r="H632" i="5" s="1"/>
  <c r="H630" i="5"/>
  <c r="H626" i="5"/>
  <c r="H625" i="5" s="1"/>
  <c r="H624" i="5" s="1"/>
  <c r="H622" i="5"/>
  <c r="H621" i="5" s="1"/>
  <c r="H620" i="5" s="1"/>
  <c r="H618" i="5"/>
  <c r="H617" i="5" s="1"/>
  <c r="H615" i="5"/>
  <c r="H614" i="5" s="1"/>
  <c r="H597" i="5"/>
  <c r="H596" i="5" s="1"/>
  <c r="H595" i="5" s="1"/>
  <c r="H593" i="5"/>
  <c r="H592" i="5" s="1"/>
  <c r="H591" i="5" s="1"/>
  <c r="H585" i="5"/>
  <c r="H554" i="5"/>
  <c r="H553" i="5" s="1"/>
  <c r="H552" i="5" s="1"/>
  <c r="H551" i="5" s="1"/>
  <c r="H546" i="5"/>
  <c r="H545" i="5" s="1"/>
  <c r="H544" i="5"/>
  <c r="H543" i="5" s="1"/>
  <c r="H542" i="5" s="1"/>
  <c r="H541" i="5" s="1"/>
  <c r="H539" i="5"/>
  <c r="H538" i="5" s="1"/>
  <c r="H536" i="5"/>
  <c r="H535" i="5" s="1"/>
  <c r="H534" i="5"/>
  <c r="H532" i="5"/>
  <c r="H531" i="5" s="1"/>
  <c r="H529" i="5"/>
  <c r="H528" i="5" s="1"/>
  <c r="H526" i="5"/>
  <c r="H525" i="5" s="1"/>
  <c r="H521" i="5"/>
  <c r="H520" i="5" s="1"/>
  <c r="H517" i="5"/>
  <c r="H516" i="5" s="1"/>
  <c r="H509" i="5"/>
  <c r="H508" i="5" s="1"/>
  <c r="H506" i="5"/>
  <c r="H505" i="5" s="1"/>
  <c r="H504" i="5"/>
  <c r="H503" i="5" s="1"/>
  <c r="H499" i="5"/>
  <c r="H497" i="5"/>
  <c r="H494" i="5"/>
  <c r="H493" i="5" s="1"/>
  <c r="H486" i="5"/>
  <c r="H485" i="5" s="1"/>
  <c r="H484" i="5" s="1"/>
  <c r="H483" i="5"/>
  <c r="H481" i="5"/>
  <c r="H480" i="5" s="1"/>
  <c r="H479" i="5" s="1"/>
  <c r="H478" i="5"/>
  <c r="H471" i="5"/>
  <c r="H470" i="5" s="1"/>
  <c r="H467" i="5"/>
  <c r="H466" i="5" s="1"/>
  <c r="H464" i="5"/>
  <c r="H452" i="5"/>
  <c r="H451" i="5" s="1"/>
  <c r="H450" i="5" s="1"/>
  <c r="H449" i="5" s="1"/>
  <c r="H447" i="5"/>
  <c r="H446" i="5" s="1"/>
  <c r="H445" i="5" s="1"/>
  <c r="H443" i="5"/>
  <c r="H442" i="5" s="1"/>
  <c r="H441" i="5" s="1"/>
  <c r="H433" i="5"/>
  <c r="H432" i="5" s="1"/>
  <c r="H431" i="5" s="1"/>
  <c r="H429" i="5"/>
  <c r="H428" i="5" s="1"/>
  <c r="H427" i="5" s="1"/>
  <c r="H425" i="5"/>
  <c r="H424" i="5" s="1"/>
  <c r="H423" i="5" s="1"/>
  <c r="H420" i="5"/>
  <c r="H419" i="5" s="1"/>
  <c r="H418" i="5" s="1"/>
  <c r="H416" i="5"/>
  <c r="H415" i="5" s="1"/>
  <c r="H414" i="5" s="1"/>
  <c r="H413" i="5"/>
  <c r="H404" i="5"/>
  <c r="H403" i="5" s="1"/>
  <c r="H402" i="5" s="1"/>
  <c r="H400" i="5"/>
  <c r="H399" i="5" s="1"/>
  <c r="H398" i="5" s="1"/>
  <c r="H397" i="5"/>
  <c r="H395" i="5"/>
  <c r="H394" i="5" s="1"/>
  <c r="H393" i="5" s="1"/>
  <c r="H392" i="5" s="1"/>
  <c r="H390" i="5"/>
  <c r="H389" i="5" s="1"/>
  <c r="H388" i="5" s="1"/>
  <c r="H386" i="5"/>
  <c r="H385" i="5" s="1"/>
  <c r="H384" i="5" s="1"/>
  <c r="H382" i="5"/>
  <c r="H381" i="5" s="1"/>
  <c r="H380" i="5" s="1"/>
  <c r="H376" i="5"/>
  <c r="H366" i="5"/>
  <c r="H365" i="5" s="1"/>
  <c r="H364" i="5"/>
  <c r="H363" i="5" s="1"/>
  <c r="H362" i="5" s="1"/>
  <c r="H361" i="5" s="1"/>
  <c r="H360" i="5" s="1"/>
  <c r="H357" i="5"/>
  <c r="H356" i="5" s="1"/>
  <c r="H355" i="5" s="1"/>
  <c r="H353" i="5"/>
  <c r="H352" i="5" s="1"/>
  <c r="H351" i="5" s="1"/>
  <c r="H349" i="5"/>
  <c r="H348" i="5" s="1"/>
  <c r="H347" i="5" s="1"/>
  <c r="H345" i="5"/>
  <c r="H344" i="5" s="1"/>
  <c r="H343" i="5" s="1"/>
  <c r="H341" i="5"/>
  <c r="H340" i="5" s="1"/>
  <c r="H339" i="5" s="1"/>
  <c r="H337" i="5"/>
  <c r="H336" i="5" s="1"/>
  <c r="H335" i="5" s="1"/>
  <c r="H320" i="5"/>
  <c r="H319" i="5" s="1"/>
  <c r="H318" i="5" s="1"/>
  <c r="H316" i="5"/>
  <c r="H315" i="5" s="1"/>
  <c r="H314" i="5" s="1"/>
  <c r="H313" i="5" s="1"/>
  <c r="H311" i="5"/>
  <c r="H310" i="5" s="1"/>
  <c r="H309" i="5" s="1"/>
  <c r="H298" i="5"/>
  <c r="H297" i="5" s="1"/>
  <c r="H295" i="5"/>
  <c r="H293" i="5"/>
  <c r="H291" i="5"/>
  <c r="H290" i="5" s="1"/>
  <c r="H281" i="5"/>
  <c r="H279" i="5"/>
  <c r="H238" i="5"/>
  <c r="H237" i="5" s="1"/>
  <c r="H236" i="5" s="1"/>
  <c r="H234" i="5"/>
  <c r="H233" i="5" s="1"/>
  <c r="H218" i="5"/>
  <c r="H217" i="5" s="1"/>
  <c r="H216" i="5" s="1"/>
  <c r="H214" i="5"/>
  <c r="H213" i="5" s="1"/>
  <c r="H212" i="5" s="1"/>
  <c r="H209" i="5"/>
  <c r="H206" i="5"/>
  <c r="H205" i="5" s="1"/>
  <c r="H201" i="5"/>
  <c r="H194" i="5"/>
  <c r="H193" i="5" s="1"/>
  <c r="H190" i="5"/>
  <c r="H189" i="5" s="1"/>
  <c r="H179" i="5"/>
  <c r="H178" i="5" s="1"/>
  <c r="H177" i="5" s="1"/>
  <c r="H156" i="5"/>
  <c r="H155" i="5" s="1"/>
  <c r="H154" i="5" s="1"/>
  <c r="H152" i="5"/>
  <c r="H151" i="5" s="1"/>
  <c r="H150" i="5" s="1"/>
  <c r="H146" i="5"/>
  <c r="H145" i="5" s="1"/>
  <c r="H144" i="5" s="1"/>
  <c r="H141" i="5"/>
  <c r="H140" i="5" s="1"/>
  <c r="H139" i="5" s="1"/>
  <c r="H138" i="5" s="1"/>
  <c r="H137" i="5" s="1"/>
  <c r="H133" i="5"/>
  <c r="H132" i="5" s="1"/>
  <c r="H128" i="5"/>
  <c r="H127" i="5" s="1"/>
  <c r="H126" i="5" s="1"/>
  <c r="H125" i="5" s="1"/>
  <c r="H110" i="5"/>
  <c r="H109" i="5" s="1"/>
  <c r="H108" i="5" s="1"/>
  <c r="H106" i="5"/>
  <c r="H105" i="5" s="1"/>
  <c r="H104" i="5" s="1"/>
  <c r="H102" i="5"/>
  <c r="H101" i="5" s="1"/>
  <c r="H100" i="5" s="1"/>
  <c r="H98" i="5"/>
  <c r="H97" i="5" s="1"/>
  <c r="H96" i="5" s="1"/>
  <c r="H94" i="5"/>
  <c r="H93" i="5" s="1"/>
  <c r="H92" i="5" s="1"/>
  <c r="H81" i="5"/>
  <c r="H79" i="5"/>
  <c r="H75" i="5"/>
  <c r="H74" i="5" s="1"/>
  <c r="H69" i="5"/>
  <c r="H68" i="5" s="1"/>
  <c r="H67" i="5" s="1"/>
  <c r="H66" i="5" s="1"/>
  <c r="E13" i="4" s="1"/>
  <c r="H61" i="5"/>
  <c r="H60" i="5" s="1"/>
  <c r="H56" i="5"/>
  <c r="H55" i="5" s="1"/>
  <c r="H51" i="5"/>
  <c r="H50" i="5" s="1"/>
  <c r="H47" i="5"/>
  <c r="H46" i="5" s="1"/>
  <c r="H29" i="5"/>
  <c r="H28" i="5" s="1"/>
  <c r="H27" i="5" s="1"/>
  <c r="H38" i="5"/>
  <c r="H37" i="5" s="1"/>
  <c r="H34" i="5"/>
  <c r="H33" i="5" s="1"/>
  <c r="H22" i="5"/>
  <c r="H20" i="5"/>
  <c r="H19" i="5" s="1"/>
  <c r="G751" i="5"/>
  <c r="G750" i="5" s="1"/>
  <c r="G749" i="5" s="1"/>
  <c r="G748" i="5" s="1"/>
  <c r="G747" i="5" s="1"/>
  <c r="D61" i="4" s="1"/>
  <c r="G739" i="5"/>
  <c r="G738" i="5" s="1"/>
  <c r="G732" i="5"/>
  <c r="G731" i="5" s="1"/>
  <c r="G730" i="5" s="1"/>
  <c r="G729" i="5" s="1"/>
  <c r="D57" i="4" s="1"/>
  <c r="D56" i="4" s="1"/>
  <c r="G727" i="5"/>
  <c r="G726" i="5" s="1"/>
  <c r="G725" i="5" s="1"/>
  <c r="G724" i="5" s="1"/>
  <c r="G723" i="5" s="1"/>
  <c r="G722" i="5" s="1"/>
  <c r="D17" i="4" s="1"/>
  <c r="D16" i="4" s="1"/>
  <c r="G720" i="5"/>
  <c r="G719" i="5" s="1"/>
  <c r="G718" i="5" s="1"/>
  <c r="G717" i="5" s="1"/>
  <c r="G713" i="5"/>
  <c r="G712" i="5" s="1"/>
  <c r="G711" i="5"/>
  <c r="G709" i="5"/>
  <c r="G708" i="5" s="1"/>
  <c r="G707" i="5" s="1"/>
  <c r="G705" i="5"/>
  <c r="G704" i="5" s="1"/>
  <c r="G701" i="5"/>
  <c r="G700" i="5" s="1"/>
  <c r="G697" i="5"/>
  <c r="G696" i="5" s="1"/>
  <c r="G682" i="5"/>
  <c r="G681" i="5" s="1"/>
  <c r="G680" i="5" s="1"/>
  <c r="G679" i="5" s="1"/>
  <c r="G678" i="5" s="1"/>
  <c r="G675" i="5"/>
  <c r="G674" i="5" s="1"/>
  <c r="G673" i="5" s="1"/>
  <c r="G672" i="5" s="1"/>
  <c r="G671" i="5" s="1"/>
  <c r="G670" i="5" s="1"/>
  <c r="G666" i="5"/>
  <c r="G665" i="5" s="1"/>
  <c r="G662" i="5"/>
  <c r="G661" i="5" s="1"/>
  <c r="G657" i="5"/>
  <c r="G656" i="5" s="1"/>
  <c r="G653" i="5"/>
  <c r="G652" i="5" s="1"/>
  <c r="G642" i="5"/>
  <c r="G641" i="5" s="1"/>
  <c r="G640" i="5" s="1"/>
  <c r="G639" i="5" s="1"/>
  <c r="G637" i="5"/>
  <c r="G636" i="5" s="1"/>
  <c r="G634" i="5"/>
  <c r="G633" i="5" s="1"/>
  <c r="G632" i="5" s="1"/>
  <c r="G630" i="5"/>
  <c r="G626" i="5"/>
  <c r="G625" i="5" s="1"/>
  <c r="G624" i="5" s="1"/>
  <c r="G622" i="5"/>
  <c r="G621" i="5" s="1"/>
  <c r="G620" i="5" s="1"/>
  <c r="G618" i="5"/>
  <c r="G617" i="5" s="1"/>
  <c r="G615" i="5"/>
  <c r="G614" i="5" s="1"/>
  <c r="G597" i="5"/>
  <c r="G596" i="5" s="1"/>
  <c r="G595" i="5" s="1"/>
  <c r="G593" i="5"/>
  <c r="G592" i="5" s="1"/>
  <c r="G591" i="5" s="1"/>
  <c r="G585" i="5"/>
  <c r="G554" i="5"/>
  <c r="G553" i="5" s="1"/>
  <c r="G552" i="5" s="1"/>
  <c r="G551" i="5" s="1"/>
  <c r="G546" i="5"/>
  <c r="G545" i="5" s="1"/>
  <c r="G544" i="5"/>
  <c r="G543" i="5" s="1"/>
  <c r="G542" i="5" s="1"/>
  <c r="G541" i="5" s="1"/>
  <c r="G539" i="5"/>
  <c r="G538" i="5" s="1"/>
  <c r="G536" i="5"/>
  <c r="G535" i="5" s="1"/>
  <c r="G534" i="5"/>
  <c r="G532" i="5"/>
  <c r="G531" i="5" s="1"/>
  <c r="G529" i="5"/>
  <c r="G528" i="5" s="1"/>
  <c r="G526" i="5"/>
  <c r="G525" i="5" s="1"/>
  <c r="G521" i="5"/>
  <c r="G520" i="5" s="1"/>
  <c r="G517" i="5"/>
  <c r="G516" i="5" s="1"/>
  <c r="G509" i="5"/>
  <c r="G508" i="5" s="1"/>
  <c r="G506" i="5"/>
  <c r="G505" i="5" s="1"/>
  <c r="G504" i="5"/>
  <c r="G503" i="5" s="1"/>
  <c r="G499" i="5"/>
  <c r="G497" i="5"/>
  <c r="G494" i="5"/>
  <c r="G493" i="5" s="1"/>
  <c r="G486" i="5"/>
  <c r="G485" i="5" s="1"/>
  <c r="G484" i="5" s="1"/>
  <c r="G483" i="5"/>
  <c r="G481" i="5"/>
  <c r="G480" i="5" s="1"/>
  <c r="G479" i="5" s="1"/>
  <c r="G478" i="5"/>
  <c r="G476" i="5"/>
  <c r="G475" i="5" s="1"/>
  <c r="G474" i="5" s="1"/>
  <c r="G471" i="5"/>
  <c r="G470" i="5" s="1"/>
  <c r="G467" i="5"/>
  <c r="G466" i="5" s="1"/>
  <c r="G464" i="5"/>
  <c r="G452" i="5"/>
  <c r="G451" i="5" s="1"/>
  <c r="G450" i="5" s="1"/>
  <c r="G449" i="5" s="1"/>
  <c r="G447" i="5"/>
  <c r="G446" i="5" s="1"/>
  <c r="G445" i="5" s="1"/>
  <c r="G443" i="5"/>
  <c r="G442" i="5" s="1"/>
  <c r="G441" i="5" s="1"/>
  <c r="G433" i="5"/>
  <c r="G432" i="5" s="1"/>
  <c r="G431" i="5" s="1"/>
  <c r="G429" i="5"/>
  <c r="G428" i="5" s="1"/>
  <c r="G427" i="5" s="1"/>
  <c r="G425" i="5"/>
  <c r="G424" i="5" s="1"/>
  <c r="G423" i="5" s="1"/>
  <c r="G420" i="5"/>
  <c r="G419" i="5" s="1"/>
  <c r="G418" i="5" s="1"/>
  <c r="G416" i="5"/>
  <c r="G415" i="5" s="1"/>
  <c r="G414" i="5" s="1"/>
  <c r="G413" i="5"/>
  <c r="G410" i="5"/>
  <c r="G409" i="5" s="1"/>
  <c r="G404" i="5"/>
  <c r="G403" i="5" s="1"/>
  <c r="G402" i="5" s="1"/>
  <c r="G400" i="5"/>
  <c r="G399" i="5" s="1"/>
  <c r="G398" i="5" s="1"/>
  <c r="G397" i="5"/>
  <c r="G395" i="5"/>
  <c r="G394" i="5" s="1"/>
  <c r="G393" i="5" s="1"/>
  <c r="G392" i="5" s="1"/>
  <c r="G390" i="5"/>
  <c r="G389" i="5" s="1"/>
  <c r="G388" i="5" s="1"/>
  <c r="G386" i="5"/>
  <c r="G385" i="5" s="1"/>
  <c r="G384" i="5" s="1"/>
  <c r="G382" i="5"/>
  <c r="G381" i="5" s="1"/>
  <c r="G380" i="5" s="1"/>
  <c r="G376" i="5"/>
  <c r="G366" i="5"/>
  <c r="G365" i="5" s="1"/>
  <c r="G364" i="5"/>
  <c r="G363" i="5" s="1"/>
  <c r="G362" i="5" s="1"/>
  <c r="G361" i="5" s="1"/>
  <c r="G360" i="5" s="1"/>
  <c r="G357" i="5"/>
  <c r="G356" i="5" s="1"/>
  <c r="G355" i="5" s="1"/>
  <c r="G353" i="5"/>
  <c r="G352" i="5" s="1"/>
  <c r="G351" i="5" s="1"/>
  <c r="G349" i="5"/>
  <c r="G348" i="5" s="1"/>
  <c r="G347" i="5" s="1"/>
  <c r="G345" i="5"/>
  <c r="G344" i="5" s="1"/>
  <c r="G343" i="5" s="1"/>
  <c r="G341" i="5"/>
  <c r="G340" i="5" s="1"/>
  <c r="G339" i="5" s="1"/>
  <c r="G337" i="5"/>
  <c r="G336" i="5" s="1"/>
  <c r="G335" i="5" s="1"/>
  <c r="G320" i="5"/>
  <c r="G319" i="5" s="1"/>
  <c r="G318" i="5" s="1"/>
  <c r="G316" i="5"/>
  <c r="G315" i="5" s="1"/>
  <c r="G314" i="5" s="1"/>
  <c r="G313" i="5" s="1"/>
  <c r="G311" i="5"/>
  <c r="G310" i="5" s="1"/>
  <c r="G309" i="5" s="1"/>
  <c r="G298" i="5"/>
  <c r="G297" i="5" s="1"/>
  <c r="G295" i="5"/>
  <c r="G293" i="5"/>
  <c r="G291" i="5"/>
  <c r="G290" i="5" s="1"/>
  <c r="G281" i="5"/>
  <c r="G279" i="5"/>
  <c r="G238" i="5"/>
  <c r="G237" i="5" s="1"/>
  <c r="G236" i="5" s="1"/>
  <c r="G234" i="5"/>
  <c r="G233" i="5" s="1"/>
  <c r="G218" i="5"/>
  <c r="G217" i="5" s="1"/>
  <c r="G216" i="5" s="1"/>
  <c r="G214" i="5"/>
  <c r="G213" i="5" s="1"/>
  <c r="G212" i="5" s="1"/>
  <c r="G209" i="5"/>
  <c r="G206" i="5"/>
  <c r="G205" i="5" s="1"/>
  <c r="G201" i="5"/>
  <c r="G194" i="5"/>
  <c r="G193" i="5" s="1"/>
  <c r="G190" i="5"/>
  <c r="G189" i="5" s="1"/>
  <c r="G179" i="5"/>
  <c r="G178" i="5" s="1"/>
  <c r="G177" i="5" s="1"/>
  <c r="G174" i="5"/>
  <c r="G152" i="5"/>
  <c r="G151" i="5" s="1"/>
  <c r="G150" i="5" s="1"/>
  <c r="G144" i="5"/>
  <c r="G141" i="5"/>
  <c r="G140" i="5" s="1"/>
  <c r="G139" i="5" s="1"/>
  <c r="G138" i="5" s="1"/>
  <c r="G137" i="5" s="1"/>
  <c r="G133" i="5"/>
  <c r="G132" i="5" s="1"/>
  <c r="G131" i="5" s="1"/>
  <c r="G128" i="5"/>
  <c r="G127" i="5" s="1"/>
  <c r="G126" i="5" s="1"/>
  <c r="G125" i="5" s="1"/>
  <c r="G110" i="5"/>
  <c r="G109" i="5" s="1"/>
  <c r="G108" i="5" s="1"/>
  <c r="G106" i="5"/>
  <c r="G105" i="5" s="1"/>
  <c r="G104" i="5" s="1"/>
  <c r="G102" i="5"/>
  <c r="G101" i="5" s="1"/>
  <c r="G100" i="5" s="1"/>
  <c r="G98" i="5"/>
  <c r="G97" i="5" s="1"/>
  <c r="G96" i="5" s="1"/>
  <c r="G94" i="5"/>
  <c r="G93" i="5" s="1"/>
  <c r="G92" i="5" s="1"/>
  <c r="G81" i="5"/>
  <c r="G79" i="5"/>
  <c r="G75" i="5"/>
  <c r="G74" i="5" s="1"/>
  <c r="G69" i="5"/>
  <c r="G68" i="5" s="1"/>
  <c r="G67" i="5" s="1"/>
  <c r="G66" i="5" s="1"/>
  <c r="D13" i="4" s="1"/>
  <c r="G61" i="5"/>
  <c r="G60" i="5" s="1"/>
  <c r="G56" i="5"/>
  <c r="G55" i="5" s="1"/>
  <c r="G51" i="5"/>
  <c r="G50" i="5" s="1"/>
  <c r="G47" i="5"/>
  <c r="G46" i="5" s="1"/>
  <c r="G29" i="5"/>
  <c r="G28" i="5" s="1"/>
  <c r="G27" i="5" s="1"/>
  <c r="G38" i="5"/>
  <c r="G37" i="5" s="1"/>
  <c r="G34" i="5"/>
  <c r="G33" i="5" s="1"/>
  <c r="G22" i="5"/>
  <c r="G20" i="5"/>
  <c r="G19" i="5" s="1"/>
  <c r="H167" i="5" l="1"/>
  <c r="H166" i="5" s="1"/>
  <c r="E29" i="4" s="1"/>
  <c r="G167" i="5"/>
  <c r="G166" i="5" s="1"/>
  <c r="D29" i="4" s="1"/>
  <c r="F11" i="2"/>
  <c r="F8" i="2" s="1"/>
  <c r="H149" i="5"/>
  <c r="G284" i="5"/>
  <c r="G283" i="5" s="1"/>
  <c r="H284" i="5"/>
  <c r="H283" i="5" s="1"/>
  <c r="G278" i="5"/>
  <c r="G277" i="5" s="1"/>
  <c r="G274" i="5" s="1"/>
  <c r="D48" i="4" s="1"/>
  <c r="H278" i="5"/>
  <c r="H277" i="5" s="1"/>
  <c r="H275" i="5" s="1"/>
  <c r="D25" i="4"/>
  <c r="E25" i="4"/>
  <c r="G629" i="5"/>
  <c r="G628" i="5" s="1"/>
  <c r="H629" i="5"/>
  <c r="H628" i="5" s="1"/>
  <c r="H463" i="5"/>
  <c r="H462" i="5" s="1"/>
  <c r="G463" i="5"/>
  <c r="G462" i="5" s="1"/>
  <c r="H32" i="5"/>
  <c r="H26" i="5" s="1"/>
  <c r="H25" i="5" s="1"/>
  <c r="H18" i="5"/>
  <c r="H17" i="5" s="1"/>
  <c r="H16" i="5" s="1"/>
  <c r="E9" i="4" s="1"/>
  <c r="G18" i="5"/>
  <c r="G17" i="5" s="1"/>
  <c r="G16" i="5" s="1"/>
  <c r="D9" i="4" s="1"/>
  <c r="G32" i="5"/>
  <c r="G26" i="5" s="1"/>
  <c r="G25" i="5" s="1"/>
  <c r="G496" i="5"/>
  <c r="G492" i="5" s="1"/>
  <c r="G491" i="5" s="1"/>
  <c r="I564" i="5"/>
  <c r="G584" i="5"/>
  <c r="G583" i="5" s="1"/>
  <c r="G651" i="5"/>
  <c r="H245" i="5"/>
  <c r="H244" i="5" s="1"/>
  <c r="E35" i="4" s="1"/>
  <c r="H561" i="5"/>
  <c r="H559" i="5" s="1"/>
  <c r="J564" i="5"/>
  <c r="H584" i="5"/>
  <c r="H583" i="5" s="1"/>
  <c r="G292" i="5"/>
  <c r="H292" i="5"/>
  <c r="H200" i="5"/>
  <c r="H204" i="5"/>
  <c r="H375" i="5"/>
  <c r="H59" i="5"/>
  <c r="H58" i="5" s="1"/>
  <c r="H78" i="5"/>
  <c r="H73" i="5" s="1"/>
  <c r="H72" i="5" s="1"/>
  <c r="H515" i="5"/>
  <c r="G78" i="5"/>
  <c r="G73" i="5" s="1"/>
  <c r="G72" i="5" s="1"/>
  <c r="G204" i="5"/>
  <c r="G192" i="5"/>
  <c r="G208" i="5"/>
  <c r="G375" i="5"/>
  <c r="G502" i="5"/>
  <c r="G501" i="5" s="1"/>
  <c r="H192" i="5"/>
  <c r="G550" i="5"/>
  <c r="G549" i="5" s="1"/>
  <c r="G548" i="5" s="1"/>
  <c r="G334" i="5"/>
  <c r="G332" i="5" s="1"/>
  <c r="D54" i="4" s="1"/>
  <c r="G379" i="5"/>
  <c r="H613" i="5"/>
  <c r="G59" i="5"/>
  <c r="G58" i="5" s="1"/>
  <c r="G143" i="5"/>
  <c r="D27" i="4" s="1"/>
  <c r="G524" i="5"/>
  <c r="G613" i="5"/>
  <c r="H440" i="5"/>
  <c r="H660" i="5"/>
  <c r="G45" i="5"/>
  <c r="G130" i="5"/>
  <c r="G188" i="5"/>
  <c r="G187" i="5" s="1"/>
  <c r="G200" i="5"/>
  <c r="G232" i="5"/>
  <c r="G231" i="5" s="1"/>
  <c r="G230" i="5" s="1"/>
  <c r="G245" i="5"/>
  <c r="G244" i="5" s="1"/>
  <c r="D35" i="4" s="1"/>
  <c r="G308" i="5"/>
  <c r="G307" i="5" s="1"/>
  <c r="G515" i="5"/>
  <c r="G561" i="5"/>
  <c r="G559" i="5" s="1"/>
  <c r="G590" i="5"/>
  <c r="G695" i="5"/>
  <c r="G694" i="5" s="1"/>
  <c r="G693" i="5" s="1"/>
  <c r="H45" i="5"/>
  <c r="H143" i="5"/>
  <c r="E27" i="4" s="1"/>
  <c r="H188" i="5"/>
  <c r="H187" i="5" s="1"/>
  <c r="H208" i="5"/>
  <c r="H232" i="5"/>
  <c r="H231" i="5" s="1"/>
  <c r="H230" i="5" s="1"/>
  <c r="H308" i="5"/>
  <c r="H307" i="5" s="1"/>
  <c r="H379" i="5"/>
  <c r="H496" i="5"/>
  <c r="H492" i="5" s="1"/>
  <c r="H491" i="5" s="1"/>
  <c r="H490" i="5" s="1"/>
  <c r="H502" i="5"/>
  <c r="H501" i="5" s="1"/>
  <c r="H524" i="5"/>
  <c r="H651" i="5"/>
  <c r="G422" i="5"/>
  <c r="H422" i="5"/>
  <c r="H91" i="5"/>
  <c r="H90" i="5" s="1"/>
  <c r="H89" i="5" s="1"/>
  <c r="H590" i="5"/>
  <c r="H131" i="5"/>
  <c r="H130" i="5"/>
  <c r="H550" i="5"/>
  <c r="H549" i="5" s="1"/>
  <c r="H548" i="5" s="1"/>
  <c r="H334" i="5"/>
  <c r="H695" i="5"/>
  <c r="H694" i="5" s="1"/>
  <c r="H693" i="5" s="1"/>
  <c r="H737" i="5"/>
  <c r="G91" i="5"/>
  <c r="G90" i="5" s="1"/>
  <c r="G89" i="5" s="1"/>
  <c r="G440" i="5"/>
  <c r="G660" i="5"/>
  <c r="G737" i="5"/>
  <c r="G164" i="3"/>
  <c r="G163" i="3" s="1"/>
  <c r="H650" i="5" l="1"/>
  <c r="E45" i="4"/>
  <c r="H460" i="5"/>
  <c r="H459" i="5" s="1"/>
  <c r="H458" i="5" s="1"/>
  <c r="H408" i="5" s="1"/>
  <c r="H407" i="5" s="1"/>
  <c r="E44" i="4" s="1"/>
  <c r="D45" i="4"/>
  <c r="G460" i="5"/>
  <c r="G459" i="5" s="1"/>
  <c r="G458" i="5" s="1"/>
  <c r="G408" i="5" s="1"/>
  <c r="G407" i="5" s="1"/>
  <c r="D44" i="4" s="1"/>
  <c r="G186" i="5"/>
  <c r="G185" i="5" s="1"/>
  <c r="D32" i="4" s="1"/>
  <c r="H582" i="5"/>
  <c r="H581" i="5" s="1"/>
  <c r="G582" i="5"/>
  <c r="G581" i="5" s="1"/>
  <c r="D20" i="4"/>
  <c r="E20" i="4"/>
  <c r="H558" i="5"/>
  <c r="E38" i="4" s="1"/>
  <c r="G736" i="5"/>
  <c r="G735" i="5" s="1"/>
  <c r="H736" i="5"/>
  <c r="H735" i="5" s="1"/>
  <c r="G612" i="5"/>
  <c r="H612" i="5"/>
  <c r="H611" i="5" s="1"/>
  <c r="D12" i="4"/>
  <c r="E12" i="4"/>
  <c r="H716" i="5"/>
  <c r="H715" i="5" s="1"/>
  <c r="H692" i="5" s="1"/>
  <c r="G716" i="5"/>
  <c r="G715" i="5" s="1"/>
  <c r="G692" i="5" s="1"/>
  <c r="G650" i="5"/>
  <c r="G649" i="5" s="1"/>
  <c r="D41" i="4" s="1"/>
  <c r="G514" i="5"/>
  <c r="G513" i="5" s="1"/>
  <c r="G512" i="5" s="1"/>
  <c r="G511" i="5" s="1"/>
  <c r="G560" i="5"/>
  <c r="G558" i="5"/>
  <c r="D38" i="4" s="1"/>
  <c r="H560" i="5"/>
  <c r="G44" i="5"/>
  <c r="G43" i="5" s="1"/>
  <c r="H514" i="5"/>
  <c r="H513" i="5" s="1"/>
  <c r="H512" i="5" s="1"/>
  <c r="H511" i="5" s="1"/>
  <c r="H186" i="5"/>
  <c r="H185" i="5" s="1"/>
  <c r="E32" i="4" s="1"/>
  <c r="H44" i="5"/>
  <c r="H43" i="5" s="1"/>
  <c r="H677" i="5"/>
  <c r="H669" i="5" s="1"/>
  <c r="G677" i="5"/>
  <c r="G669" i="5" s="1"/>
  <c r="G124" i="5"/>
  <c r="G123" i="5" s="1"/>
  <c r="G88" i="5" s="1"/>
  <c r="H124" i="5"/>
  <c r="H123" i="5" s="1"/>
  <c r="H88" i="5" s="1"/>
  <c r="G326" i="5"/>
  <c r="H326" i="5"/>
  <c r="E53" i="4" s="1"/>
  <c r="H276" i="5"/>
  <c r="G490" i="5"/>
  <c r="G489" i="5"/>
  <c r="D49" i="4" s="1"/>
  <c r="G273" i="5"/>
  <c r="G333" i="5"/>
  <c r="H15" i="5"/>
  <c r="H14" i="5" s="1"/>
  <c r="G71" i="5"/>
  <c r="H71" i="5"/>
  <c r="H229" i="5"/>
  <c r="E34" i="4" s="1"/>
  <c r="H274" i="5"/>
  <c r="G229" i="5"/>
  <c r="D34" i="4" s="1"/>
  <c r="G199" i="5"/>
  <c r="G198" i="5" s="1"/>
  <c r="G374" i="5"/>
  <c r="G373" i="5" s="1"/>
  <c r="H374" i="5"/>
  <c r="H373" i="5" s="1"/>
  <c r="H489" i="5"/>
  <c r="E49" i="4" s="1"/>
  <c r="G15" i="5"/>
  <c r="G14" i="5" s="1"/>
  <c r="G276" i="5"/>
  <c r="H649" i="5"/>
  <c r="E41" i="4" s="1"/>
  <c r="H199" i="5"/>
  <c r="H198" i="5" s="1"/>
  <c r="H136" i="5"/>
  <c r="E26" i="4" s="1"/>
  <c r="G136" i="5"/>
  <c r="D26" i="4" s="1"/>
  <c r="G275" i="5"/>
  <c r="H148" i="5"/>
  <c r="E28" i="4" s="1"/>
  <c r="H332" i="5"/>
  <c r="E54" i="4" s="1"/>
  <c r="H333" i="5"/>
  <c r="G520" i="3"/>
  <c r="G519" i="3" s="1"/>
  <c r="G516" i="3"/>
  <c r="G515" i="3" s="1"/>
  <c r="G512" i="3"/>
  <c r="G511" i="3" s="1"/>
  <c r="G500" i="3"/>
  <c r="G499" i="3" s="1"/>
  <c r="G495" i="3" s="1"/>
  <c r="G493" i="3"/>
  <c r="G492" i="3" s="1"/>
  <c r="G486" i="3"/>
  <c r="G485" i="3" s="1"/>
  <c r="G65" i="3"/>
  <c r="G64" i="3" s="1"/>
  <c r="G63" i="3" s="1"/>
  <c r="G62" i="3" s="1"/>
  <c r="G50" i="3"/>
  <c r="G60" i="3"/>
  <c r="G58" i="3" s="1"/>
  <c r="G57" i="3" s="1"/>
  <c r="D43" i="4" l="1"/>
  <c r="I612" i="5"/>
  <c r="G611" i="5"/>
  <c r="D40" i="4" s="1"/>
  <c r="E40" i="4"/>
  <c r="J589" i="5"/>
  <c r="I589" i="5"/>
  <c r="H42" i="5"/>
  <c r="D10" i="4"/>
  <c r="G42" i="5"/>
  <c r="E10" i="4"/>
  <c r="D60" i="4"/>
  <c r="D59" i="4" s="1"/>
  <c r="G734" i="5"/>
  <c r="E60" i="4"/>
  <c r="E59" i="4" s="1"/>
  <c r="H734" i="5"/>
  <c r="E52" i="4"/>
  <c r="G325" i="5"/>
  <c r="D53" i="4"/>
  <c r="D52" i="4" s="1"/>
  <c r="D50" i="4"/>
  <c r="D47" i="4" s="1"/>
  <c r="E50" i="4"/>
  <c r="H273" i="5"/>
  <c r="E48" i="4"/>
  <c r="H406" i="5"/>
  <c r="E43" i="4"/>
  <c r="H372" i="5"/>
  <c r="E39" i="4"/>
  <c r="D39" i="4"/>
  <c r="G372" i="5"/>
  <c r="E24" i="4"/>
  <c r="E14" i="4"/>
  <c r="D22" i="4"/>
  <c r="D19" i="4" s="1"/>
  <c r="E22" i="4"/>
  <c r="E19" i="4" s="1"/>
  <c r="D14" i="4"/>
  <c r="H488" i="5"/>
  <c r="G488" i="5"/>
  <c r="G197" i="5"/>
  <c r="H197" i="5"/>
  <c r="E33" i="4" s="1"/>
  <c r="E31" i="4" s="1"/>
  <c r="H325" i="5"/>
  <c r="H135" i="5"/>
  <c r="G406" i="5"/>
  <c r="H557" i="5"/>
  <c r="H556" i="5" s="1"/>
  <c r="G59" i="3"/>
  <c r="G324" i="3"/>
  <c r="G332" i="3"/>
  <c r="G331" i="3" s="1"/>
  <c r="G998" i="3"/>
  <c r="G997" i="3" s="1"/>
  <c r="G275" i="3"/>
  <c r="G270" i="3"/>
  <c r="G233" i="3"/>
  <c r="G239" i="3"/>
  <c r="G244" i="3"/>
  <c r="G243" i="3" s="1"/>
  <c r="G160" i="3"/>
  <c r="G159" i="3" s="1"/>
  <c r="G158" i="3" s="1"/>
  <c r="E37" i="4" l="1"/>
  <c r="G557" i="5"/>
  <c r="G556" i="5" s="1"/>
  <c r="D37" i="4"/>
  <c r="G995" i="3"/>
  <c r="G996" i="3"/>
  <c r="D8" i="4"/>
  <c r="E8" i="4"/>
  <c r="E47" i="4"/>
  <c r="H691" i="5"/>
  <c r="G691" i="5"/>
  <c r="H359" i="5"/>
  <c r="G184" i="5"/>
  <c r="D33" i="4"/>
  <c r="G359" i="5"/>
  <c r="H184" i="5"/>
  <c r="H41" i="5" s="1"/>
  <c r="G237" i="3"/>
  <c r="G236" i="3" s="1"/>
  <c r="G238" i="3"/>
  <c r="G268" i="3"/>
  <c r="G269" i="3"/>
  <c r="G231" i="3"/>
  <c r="G232" i="3"/>
  <c r="G273" i="3"/>
  <c r="G274" i="3"/>
  <c r="G322" i="3"/>
  <c r="G321" i="3" s="1"/>
  <c r="G320" i="3" s="1"/>
  <c r="G323" i="3"/>
  <c r="G278" i="3"/>
  <c r="G267" i="3" s="1"/>
  <c r="G279" i="3"/>
  <c r="G242" i="3"/>
  <c r="D35" i="2"/>
  <c r="G402" i="3"/>
  <c r="G376" i="3"/>
  <c r="G375" i="3" s="1"/>
  <c r="G374" i="3" s="1"/>
  <c r="G373" i="3" s="1"/>
  <c r="G457" i="3"/>
  <c r="G456" i="3" s="1"/>
  <c r="G455" i="3" s="1"/>
  <c r="G461" i="3"/>
  <c r="G460" i="3" s="1"/>
  <c r="G459" i="3" s="1"/>
  <c r="G465" i="3"/>
  <c r="G464" i="3" s="1"/>
  <c r="G463" i="3" s="1"/>
  <c r="G469" i="3"/>
  <c r="G468" i="3" s="1"/>
  <c r="G467" i="3" s="1"/>
  <c r="G473" i="3"/>
  <c r="G472" i="3" s="1"/>
  <c r="G471" i="3" s="1"/>
  <c r="G758" i="3"/>
  <c r="G755" i="3" s="1"/>
  <c r="G753" i="3"/>
  <c r="G752" i="3" s="1"/>
  <c r="G750" i="3"/>
  <c r="G749" i="3" s="1"/>
  <c r="G765" i="3"/>
  <c r="G764" i="3" s="1"/>
  <c r="G398" i="3"/>
  <c r="G400" i="3"/>
  <c r="G785" i="3"/>
  <c r="G784" i="3" s="1"/>
  <c r="G783" i="3" s="1"/>
  <c r="G782" i="3" s="1"/>
  <c r="G384" i="3"/>
  <c r="G386" i="3"/>
  <c r="G363" i="3"/>
  <c r="G362" i="3" s="1"/>
  <c r="G361" i="3" s="1"/>
  <c r="G367" i="3"/>
  <c r="G366" i="3" s="1"/>
  <c r="G365" i="3" s="1"/>
  <c r="G371" i="3"/>
  <c r="G370" i="3" s="1"/>
  <c r="G369" i="3" s="1"/>
  <c r="G101" i="3"/>
  <c r="G100" i="3" s="1"/>
  <c r="G99" i="3" s="1"/>
  <c r="G105" i="3"/>
  <c r="G104" i="3" s="1"/>
  <c r="G103" i="3" s="1"/>
  <c r="G109" i="3"/>
  <c r="G108" i="3" s="1"/>
  <c r="G107" i="3" s="1"/>
  <c r="G113" i="3"/>
  <c r="G112" i="3" s="1"/>
  <c r="G111" i="3" s="1"/>
  <c r="G117" i="3"/>
  <c r="G116" i="3" s="1"/>
  <c r="G115" i="3" s="1"/>
  <c r="G82" i="3"/>
  <c r="G55" i="3"/>
  <c r="G230" i="3"/>
  <c r="G18" i="3"/>
  <c r="G17" i="3" s="1"/>
  <c r="G21" i="3"/>
  <c r="G148" i="3"/>
  <c r="G147" i="3" s="1"/>
  <c r="G146" i="3" s="1"/>
  <c r="G145" i="3" s="1"/>
  <c r="G144" i="3" s="1"/>
  <c r="G593" i="3"/>
  <c r="G723" i="3"/>
  <c r="G618" i="3"/>
  <c r="G600" i="3"/>
  <c r="G599" i="3" s="1"/>
  <c r="G598" i="3" s="1"/>
  <c r="G558" i="3"/>
  <c r="G557" i="3" s="1"/>
  <c r="G556" i="3" s="1"/>
  <c r="G986" i="3"/>
  <c r="G985" i="3" s="1"/>
  <c r="G984" i="3" s="1"/>
  <c r="G983" i="3" s="1"/>
  <c r="G982" i="3" s="1"/>
  <c r="G981" i="3" s="1"/>
  <c r="G863" i="3"/>
  <c r="G862" i="3" s="1"/>
  <c r="G861" i="3" s="1"/>
  <c r="G860" i="3" s="1"/>
  <c r="G535" i="3"/>
  <c r="G507" i="3"/>
  <c r="G506" i="3" s="1"/>
  <c r="G502" i="3" s="1"/>
  <c r="G518" i="3"/>
  <c r="G514" i="3"/>
  <c r="G796" i="3"/>
  <c r="G793" i="3"/>
  <c r="H13" i="5" l="1"/>
  <c r="E6" i="4"/>
  <c r="G229" i="3"/>
  <c r="G748" i="3"/>
  <c r="D31" i="4"/>
  <c r="G383" i="3"/>
  <c r="G397" i="3"/>
  <c r="G360" i="3"/>
  <c r="G359" i="3" s="1"/>
  <c r="G98" i="3"/>
  <c r="G792" i="3"/>
  <c r="G969" i="3"/>
  <c r="G968" i="3" s="1"/>
  <c r="G967" i="3" s="1"/>
  <c r="G973" i="3"/>
  <c r="G972" i="3" s="1"/>
  <c r="G971" i="3" s="1"/>
  <c r="G929" i="3"/>
  <c r="G928" i="3" s="1"/>
  <c r="G927" i="3" s="1"/>
  <c r="G926" i="3" s="1"/>
  <c r="G809" i="3"/>
  <c r="G807" i="3"/>
  <c r="G816" i="3"/>
  <c r="G814" i="3"/>
  <c r="G851" i="3"/>
  <c r="G853" i="3"/>
  <c r="G858" i="3"/>
  <c r="G857" i="3" s="1"/>
  <c r="G856" i="3" s="1"/>
  <c r="G855" i="3" s="1"/>
  <c r="G868" i="3"/>
  <c r="G870" i="3"/>
  <c r="G846" i="3"/>
  <c r="G845" i="3" s="1"/>
  <c r="G844" i="3" s="1"/>
  <c r="G843" i="3" s="1"/>
  <c r="G897" i="3"/>
  <c r="G896" i="3" s="1"/>
  <c r="G902" i="3"/>
  <c r="G901" i="3" s="1"/>
  <c r="G905" i="3"/>
  <c r="G904" i="3" s="1"/>
  <c r="G909" i="3"/>
  <c r="G908" i="3" s="1"/>
  <c r="G907" i="3" s="1"/>
  <c r="G652" i="3"/>
  <c r="G651" i="3" s="1"/>
  <c r="G650" i="3" s="1"/>
  <c r="G648" i="3"/>
  <c r="G647" i="3" s="1"/>
  <c r="G646" i="3" s="1"/>
  <c r="G662" i="3"/>
  <c r="G661" i="3" s="1"/>
  <c r="G660" i="3" s="1"/>
  <c r="G659" i="3" s="1"/>
  <c r="G913" i="3"/>
  <c r="G912" i="3" s="1"/>
  <c r="G911" i="3" s="1"/>
  <c r="G917" i="3"/>
  <c r="G916" i="3" s="1"/>
  <c r="G915" i="3" s="1"/>
  <c r="G921" i="3"/>
  <c r="G920" i="3" s="1"/>
  <c r="G919" i="3" s="1"/>
  <c r="G924" i="3"/>
  <c r="G923" i="3" s="1"/>
  <c r="G6" i="4" l="1"/>
  <c r="G791" i="3"/>
  <c r="G645" i="3"/>
  <c r="G966" i="3"/>
  <c r="G806" i="3"/>
  <c r="G805" i="3" s="1"/>
  <c r="G804" i="3" s="1"/>
  <c r="G850" i="3"/>
  <c r="G849" i="3" s="1"/>
  <c r="G848" i="3" s="1"/>
  <c r="G813" i="3"/>
  <c r="G812" i="3" s="1"/>
  <c r="G811" i="3" s="1"/>
  <c r="G867" i="3"/>
  <c r="G866" i="3" s="1"/>
  <c r="G865" i="3" s="1"/>
  <c r="G900" i="3"/>
  <c r="I900" i="3" s="1"/>
  <c r="I899" i="3" s="1"/>
  <c r="I893" i="3" s="1"/>
  <c r="G790" i="3" l="1"/>
  <c r="I788" i="3"/>
  <c r="I787" i="3" s="1"/>
  <c r="I11" i="3" s="1"/>
  <c r="H6" i="2" s="1"/>
  <c r="F40" i="2"/>
  <c r="F37" i="2" s="1"/>
  <c r="F6" i="2" s="1"/>
  <c r="G899" i="3"/>
  <c r="G934" i="3"/>
  <c r="G933" i="3" s="1"/>
  <c r="G932" i="3" s="1"/>
  <c r="G931" i="3" s="1"/>
  <c r="H7" i="2" l="1"/>
  <c r="G567" i="3"/>
  <c r="G566" i="3" s="1"/>
  <c r="G565" i="3" s="1"/>
  <c r="G563" i="3"/>
  <c r="G562" i="3" s="1"/>
  <c r="G561" i="3" s="1"/>
  <c r="G560" i="3"/>
  <c r="G572" i="3"/>
  <c r="G571" i="3" s="1"/>
  <c r="G570" i="3" s="1"/>
  <c r="G569" i="3"/>
  <c r="G978" i="3"/>
  <c r="G977" i="3" s="1"/>
  <c r="G976" i="3" s="1"/>
  <c r="G975" i="3" s="1"/>
  <c r="G993" i="3"/>
  <c r="G992" i="3" s="1"/>
  <c r="G991" i="3" s="1"/>
  <c r="G990" i="3" s="1"/>
  <c r="G989" i="3" s="1"/>
  <c r="G510" i="3"/>
  <c r="G491" i="3"/>
  <c r="G733" i="3"/>
  <c r="G732" i="3" s="1"/>
  <c r="G730" i="3"/>
  <c r="G729" i="3" s="1"/>
  <c r="G710" i="3"/>
  <c r="G709" i="3" s="1"/>
  <c r="G708" i="3" s="1"/>
  <c r="G705" i="3"/>
  <c r="G704" i="3" s="1"/>
  <c r="G700" i="3" s="1"/>
  <c r="G698" i="3"/>
  <c r="G697" i="3" s="1"/>
  <c r="G696" i="3" s="1"/>
  <c r="G693" i="3"/>
  <c r="G692" i="3" s="1"/>
  <c r="G691" i="3" s="1"/>
  <c r="G554" i="3"/>
  <c r="G553" i="3" s="1"/>
  <c r="G552" i="3" s="1"/>
  <c r="G551" i="3" s="1"/>
  <c r="G549" i="3"/>
  <c r="G548" i="3" s="1"/>
  <c r="G547" i="3" s="1"/>
  <c r="G545" i="3"/>
  <c r="G544" i="3" s="1"/>
  <c r="G543" i="3" s="1"/>
  <c r="G541" i="3"/>
  <c r="G540" i="3" s="1"/>
  <c r="G539" i="3" s="1"/>
  <c r="G695" i="3" l="1"/>
  <c r="G538" i="3"/>
  <c r="G490" i="3"/>
  <c r="G489" i="3" s="1"/>
  <c r="G488" i="3" s="1"/>
  <c r="G484" i="3"/>
  <c r="G483" i="3" s="1"/>
  <c r="G638" i="3" l="1"/>
  <c r="G637" i="3" s="1"/>
  <c r="G636" i="3" s="1"/>
  <c r="G634" i="3"/>
  <c r="G633" i="3" s="1"/>
  <c r="G632" i="3" s="1"/>
  <c r="G630" i="3"/>
  <c r="G629" i="3" s="1"/>
  <c r="G628" i="3" s="1"/>
  <c r="G625" i="3"/>
  <c r="G624" i="3" s="1"/>
  <c r="G623" i="3" s="1"/>
  <c r="G621" i="3"/>
  <c r="G620" i="3" s="1"/>
  <c r="G619" i="3" s="1"/>
  <c r="G616" i="3"/>
  <c r="G615" i="3" s="1"/>
  <c r="G614" i="3" s="1"/>
  <c r="G612" i="3"/>
  <c r="G611" i="3" s="1"/>
  <c r="G610" i="3" s="1"/>
  <c r="G608" i="3"/>
  <c r="G607" i="3" s="1"/>
  <c r="G606" i="3" s="1"/>
  <c r="G604" i="3"/>
  <c r="G603" i="3" s="1"/>
  <c r="G602" i="3" s="1"/>
  <c r="G596" i="3"/>
  <c r="G595" i="3" s="1"/>
  <c r="G594" i="3" s="1"/>
  <c r="G80" i="3"/>
  <c r="G79" i="3" s="1"/>
  <c r="G76" i="3"/>
  <c r="G75" i="3" s="1"/>
  <c r="G477" i="3"/>
  <c r="G476" i="3" s="1"/>
  <c r="G475" i="3" s="1"/>
  <c r="G454" i="3" s="1"/>
  <c r="G453" i="3" s="1"/>
  <c r="G450" i="3"/>
  <c r="G449" i="3" s="1"/>
  <c r="G447" i="3" l="1"/>
  <c r="G438" i="3" s="1"/>
  <c r="G448" i="3"/>
  <c r="G627" i="3"/>
  <c r="G228" i="3"/>
  <c r="G953" i="3"/>
  <c r="G952" i="3" s="1"/>
  <c r="G1033" i="3"/>
  <c r="G1032" i="3" s="1"/>
  <c r="G1029" i="3"/>
  <c r="G1028" i="3" s="1"/>
  <c r="G1027" i="3" s="1"/>
  <c r="G1025" i="3"/>
  <c r="G1017" i="3"/>
  <c r="G1016" i="3" s="1"/>
  <c r="G1013" i="3"/>
  <c r="G1012" i="3" s="1"/>
  <c r="G958" i="3"/>
  <c r="G957" i="3" s="1"/>
  <c r="G962" i="3"/>
  <c r="G961" i="3" s="1"/>
  <c r="G949" i="3"/>
  <c r="G948" i="3" s="1"/>
  <c r="G393" i="3"/>
  <c r="G392" i="3" s="1"/>
  <c r="G391" i="3" s="1"/>
  <c r="G390" i="3" s="1"/>
  <c r="G431" i="3"/>
  <c r="G430" i="3" s="1"/>
  <c r="G429" i="3" s="1"/>
  <c r="G140" i="3"/>
  <c r="G139" i="3" s="1"/>
  <c r="G135" i="3"/>
  <c r="G134" i="3" s="1"/>
  <c r="G133" i="3" s="1"/>
  <c r="G132" i="3" s="1"/>
  <c r="G97" i="3"/>
  <c r="G70" i="3"/>
  <c r="G69" i="3" s="1"/>
  <c r="G49" i="3"/>
  <c r="G46" i="3"/>
  <c r="G45" i="3" s="1"/>
  <c r="G28" i="3"/>
  <c r="G27" i="3" s="1"/>
  <c r="G26" i="3" s="1"/>
  <c r="G37" i="3"/>
  <c r="G36" i="3" s="1"/>
  <c r="G33" i="3"/>
  <c r="G32" i="3" s="1"/>
  <c r="G309" i="3"/>
  <c r="G308" i="3" s="1"/>
  <c r="G307" i="3" s="1"/>
  <c r="G222" i="3"/>
  <c r="G221" i="3" s="1"/>
  <c r="G199" i="3"/>
  <c r="G198" i="3" s="1"/>
  <c r="G197" i="3" s="1"/>
  <c r="G191" i="3"/>
  <c r="G190" i="3" s="1"/>
  <c r="G189" i="3" s="1"/>
  <c r="G187" i="3"/>
  <c r="G186" i="3" s="1"/>
  <c r="G185" i="3" s="1"/>
  <c r="G220" i="3" l="1"/>
  <c r="G202" i="3" s="1"/>
  <c r="G201" i="3" s="1"/>
  <c r="G173" i="3"/>
  <c r="G437" i="3"/>
  <c r="D53" i="2" s="1"/>
  <c r="G31" i="3"/>
  <c r="G25" i="3" s="1"/>
  <c r="G137" i="3"/>
  <c r="G131" i="3" s="1"/>
  <c r="G138" i="3"/>
  <c r="G947" i="3"/>
  <c r="G956" i="3"/>
  <c r="G946" i="3" l="1"/>
  <c r="G945" i="3" s="1"/>
  <c r="D41" i="2" s="1"/>
  <c r="G840" i="3"/>
  <c r="G837" i="3"/>
  <c r="G836" i="3" l="1"/>
  <c r="G835" i="3" s="1"/>
  <c r="G834" i="3" s="1"/>
  <c r="G382" i="3"/>
  <c r="G381" i="3" s="1"/>
  <c r="G74" i="3"/>
  <c r="G73" i="3" s="1"/>
  <c r="G380" i="3" l="1"/>
  <c r="G20" i="3"/>
  <c r="G16" i="3" s="1"/>
  <c r="G777" i="3"/>
  <c r="G776" i="3" s="1"/>
  <c r="G770" i="3"/>
  <c r="G769" i="3" s="1"/>
  <c r="G762" i="3"/>
  <c r="G761" i="3" s="1"/>
  <c r="G741" i="3"/>
  <c r="G745" i="3"/>
  <c r="G744" i="3" s="1"/>
  <c r="G721" i="3"/>
  <c r="G718" i="3"/>
  <c r="G717" i="3" s="1"/>
  <c r="G688" i="3"/>
  <c r="G687" i="3" s="1"/>
  <c r="G686" i="3" s="1"/>
  <c r="G684" i="3"/>
  <c r="G683" i="3" s="1"/>
  <c r="G680" i="3"/>
  <c r="G679" i="3" s="1"/>
  <c r="G676" i="3"/>
  <c r="G675" i="3" s="1"/>
  <c r="G586" i="3"/>
  <c r="G585" i="3" s="1"/>
  <c r="G1074" i="3"/>
  <c r="G1073" i="3" s="1"/>
  <c r="G1072" i="3" s="1"/>
  <c r="G707" i="3"/>
  <c r="G427" i="3"/>
  <c r="G426" i="3" s="1"/>
  <c r="G425" i="3" s="1"/>
  <c r="G424" i="3" s="1"/>
  <c r="G422" i="3"/>
  <c r="G421" i="3" s="1"/>
  <c r="G420" i="3" s="1"/>
  <c r="G419" i="3" s="1"/>
  <c r="G584" i="3" l="1"/>
  <c r="G583" i="3" s="1"/>
  <c r="G579" i="3"/>
  <c r="G578" i="3" s="1"/>
  <c r="G674" i="3"/>
  <c r="G740" i="3"/>
  <c r="G739" i="3" s="1"/>
  <c r="G15" i="3"/>
  <c r="G14" i="3" s="1"/>
  <c r="G413" i="3"/>
  <c r="G412" i="3" s="1"/>
  <c r="D9" i="2" l="1"/>
  <c r="G534" i="3" l="1"/>
  <c r="G533" i="3"/>
  <c r="G532" i="3" s="1"/>
  <c r="G452" i="3" l="1"/>
  <c r="G436" i="3" l="1"/>
  <c r="D54" i="2"/>
  <c r="D52" i="2" s="1"/>
  <c r="G531" i="3"/>
  <c r="G530" i="3" l="1"/>
  <c r="G1037" i="3"/>
  <c r="G1038" i="3"/>
  <c r="G690" i="3" l="1"/>
  <c r="G673" i="3" s="1"/>
  <c r="G1043" i="3" l="1"/>
  <c r="G1042" i="3" l="1"/>
  <c r="G1036" i="3" s="1"/>
  <c r="G1035" i="3" s="1"/>
  <c r="G482" i="3"/>
  <c r="G481" i="3" s="1"/>
  <c r="G480" i="3" l="1"/>
  <c r="D24" i="2"/>
  <c r="G130" i="3"/>
  <c r="D21" i="2" s="1"/>
  <c r="G768" i="3" l="1"/>
  <c r="G767" i="3" s="1"/>
  <c r="G895" i="3" l="1"/>
  <c r="G894" i="3" s="1"/>
  <c r="G893" i="3" s="1"/>
  <c r="G68" i="3"/>
  <c r="G162" i="3"/>
  <c r="G157" i="3" s="1"/>
  <c r="G760" i="3"/>
  <c r="G738" i="3" s="1"/>
  <c r="G737" i="3" s="1"/>
  <c r="G789" i="3"/>
  <c r="D38" i="2" s="1"/>
  <c r="G1031" i="3"/>
  <c r="G1050" i="3"/>
  <c r="G1049" i="3" s="1"/>
  <c r="G1048" i="3" s="1"/>
  <c r="D40" i="2" l="1"/>
  <c r="G54" i="3"/>
  <c r="G44" i="3" s="1"/>
  <c r="G43" i="3" s="1"/>
  <c r="G1055" i="3"/>
  <c r="G1054" i="3" s="1"/>
  <c r="G1053" i="3" s="1"/>
  <c r="G775" i="3"/>
  <c r="G774" i="3" s="1"/>
  <c r="G773" i="3" s="1"/>
  <c r="G319" i="3"/>
  <c r="D34" i="2" s="1"/>
  <c r="G358" i="3"/>
  <c r="G728" i="3"/>
  <c r="G727" i="3" s="1"/>
  <c r="G143" i="3"/>
  <c r="D25" i="2" s="1"/>
  <c r="G1047" i="3"/>
  <c r="G1046" i="3" s="1"/>
  <c r="G67" i="3"/>
  <c r="D12" i="2" s="1"/>
  <c r="D45" i="2" l="1"/>
  <c r="G672" i="3"/>
  <c r="G772" i="3"/>
  <c r="D29" i="2"/>
  <c r="G1045" i="3"/>
  <c r="D16" i="2"/>
  <c r="D15" i="2" s="1"/>
  <c r="G72" i="3"/>
  <c r="D13" i="2" s="1"/>
  <c r="G305" i="3"/>
  <c r="G304" i="3" s="1"/>
  <c r="G303" i="3" s="1"/>
  <c r="G266" i="3" s="1"/>
  <c r="G172" i="3"/>
  <c r="D28" i="2" s="1"/>
  <c r="G988" i="3"/>
  <c r="G42" i="3"/>
  <c r="G1062" i="3"/>
  <c r="G1061" i="3" s="1"/>
  <c r="G1060" i="3"/>
  <c r="G726" i="3"/>
  <c r="G725" i="3" s="1"/>
  <c r="G781" i="3"/>
  <c r="G780" i="3" s="1"/>
  <c r="G96" i="3"/>
  <c r="G95" i="3" s="1"/>
  <c r="G1052" i="3"/>
  <c r="D57" i="2" s="1"/>
  <c r="D56" i="2" s="1"/>
  <c r="G379" i="3"/>
  <c r="D48" i="2" s="1"/>
  <c r="G1071" i="3"/>
  <c r="G1070" i="3" s="1"/>
  <c r="G396" i="3"/>
  <c r="G24" i="3"/>
  <c r="G1059" i="3" l="1"/>
  <c r="G1058" i="3" s="1"/>
  <c r="G582" i="3"/>
  <c r="G779" i="3"/>
  <c r="D32" i="2"/>
  <c r="D50" i="2"/>
  <c r="D10" i="2"/>
  <c r="D61" i="2"/>
  <c r="G13" i="3"/>
  <c r="G12" i="3" s="1"/>
  <c r="D19" i="2"/>
  <c r="G265" i="3"/>
  <c r="D33" i="2" s="1"/>
  <c r="G41" i="3"/>
  <c r="G395" i="3"/>
  <c r="G389" i="3" s="1"/>
  <c r="G720" i="3"/>
  <c r="G716" i="3" s="1"/>
  <c r="G715" i="3" s="1"/>
  <c r="G714" i="3" s="1"/>
  <c r="G736" i="3"/>
  <c r="G980" i="3"/>
  <c r="G735" i="3" l="1"/>
  <c r="D60" i="2"/>
  <c r="D59" i="2" s="1"/>
  <c r="G1057" i="3"/>
  <c r="D44" i="2"/>
  <c r="D43" i="2" s="1"/>
  <c r="G388" i="3"/>
  <c r="D18" i="2"/>
  <c r="D31" i="2"/>
  <c r="G227" i="3"/>
  <c r="G713" i="3"/>
  <c r="G712" i="3" s="1"/>
  <c r="G479" i="3" s="1"/>
  <c r="G378" i="3" l="1"/>
  <c r="D49" i="2"/>
  <c r="D47" i="2" s="1"/>
  <c r="G833" i="3" l="1"/>
  <c r="D39" i="2" s="1"/>
  <c r="D37" i="2" s="1"/>
  <c r="G788" i="3" l="1"/>
  <c r="G787" i="3" s="1"/>
  <c r="G1024" i="3"/>
  <c r="G1011" i="3" l="1"/>
  <c r="G1010" i="3" s="1"/>
  <c r="G1009" i="3" s="1"/>
  <c r="D11" i="2" l="1"/>
  <c r="D8" i="2" s="1"/>
  <c r="G1008" i="3"/>
  <c r="G1007" i="3" s="1"/>
  <c r="G156" i="3"/>
  <c r="D27" i="2" l="1"/>
  <c r="G142" i="3"/>
  <c r="G40" i="3" s="1"/>
  <c r="G11" i="3" s="1"/>
  <c r="D23" i="2" l="1"/>
  <c r="D6" i="2" s="1"/>
  <c r="G156" i="5" l="1"/>
  <c r="G155" i="5" s="1"/>
  <c r="G154" i="5" s="1"/>
  <c r="G149" i="5" l="1"/>
  <c r="G148" i="5" s="1"/>
  <c r="D28" i="4" l="1"/>
  <c r="D24" i="4" s="1"/>
  <c r="D6" i="4" s="1"/>
  <c r="G135" i="5"/>
  <c r="G41" i="5" l="1"/>
  <c r="G13" i="5" s="1"/>
  <c r="F6" i="4" s="1"/>
</calcChain>
</file>

<file path=xl/sharedStrings.xml><?xml version="1.0" encoding="utf-8"?>
<sst xmlns="http://schemas.openxmlformats.org/spreadsheetml/2006/main" count="8828" uniqueCount="605">
  <si>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</si>
  <si>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</si>
  <si>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</si>
  <si>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</si>
  <si>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</si>
  <si>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</si>
  <si>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</si>
  <si>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</si>
  <si>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</si>
  <si>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</si>
  <si>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</si>
  <si>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</si>
  <si>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</si>
  <si>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</si>
  <si>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</si>
  <si>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</si>
  <si>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</si>
  <si>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</si>
  <si>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</si>
  <si>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</si>
  <si>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</si>
  <si>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</si>
  <si>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</si>
  <si>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</si>
  <si>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</si>
  <si>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</si>
  <si>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</si>
  <si>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</si>
  <si>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</si>
  <si>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</si>
  <si>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</si>
  <si>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</si>
  <si>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</si>
  <si>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</si>
  <si>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</si>
  <si>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</si>
  <si>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</si>
  <si>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Процентные платежи по муниципальному долгу</t>
  </si>
  <si>
    <t>Дорожное хозяйство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</si>
  <si>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</si>
  <si>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</si>
  <si>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</si>
  <si>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</si>
  <si>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</si>
  <si>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</si>
  <si>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</si>
  <si>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</si>
  <si>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</si>
  <si>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</si>
  <si>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</si>
  <si>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</si>
  <si>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</si>
  <si>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</si>
  <si>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</si>
  <si>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</si>
  <si>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</si>
  <si>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</si>
  <si>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</si>
  <si>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</si>
  <si>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</si>
  <si>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</si>
  <si>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</si>
  <si>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</si>
  <si>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</si>
  <si>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</si>
  <si>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</si>
  <si>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</si>
  <si>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</si>
  <si>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</si>
  <si>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</si>
  <si>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</si>
  <si>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</si>
  <si>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</si>
  <si>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</si>
  <si>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</si>
  <si>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</si>
  <si>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</si>
  <si>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</si>
  <si>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</si>
  <si>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</si>
  <si>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</si>
  <si>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</si>
  <si>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</si>
  <si>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</si>
  <si>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</si>
  <si>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</si>
  <si>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</si>
  <si>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</si>
  <si>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</si>
  <si>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</si>
  <si>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</si>
  <si>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</si>
  <si>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</si>
  <si>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</si>
  <si>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</si>
  <si>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</si>
  <si>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</si>
  <si>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</si>
  <si>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</si>
  <si>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</si>
  <si>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</si>
  <si>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</si>
  <si>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</si>
  <si>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</si>
  <si>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</si>
  <si>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</si>
  <si>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</si>
  <si>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</si>
  <si>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</si>
  <si>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</si>
  <si>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</si>
  <si>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Обслуживание муниципального долга</t>
  </si>
  <si>
    <t>730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</si>
  <si>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</si>
  <si>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</si>
  <si>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</si>
  <si>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</si>
  <si>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</si>
  <si>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</si>
  <si>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</si>
  <si>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</si>
  <si>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</si>
  <si>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</si>
  <si>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</si>
  <si>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>к  решению Совета муниципального района "Печора"</t>
  </si>
  <si>
    <t xml:space="preserve">10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</si>
  <si>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</si>
  <si>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</si>
  <si>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</si>
  <si>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</si>
  <si>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</si>
  <si>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</si>
  <si>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</si>
  <si>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</si>
  <si>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</si>
  <si>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</si>
  <si>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</si>
  <si>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</si>
  <si>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</si>
  <si>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</si>
  <si>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</si>
  <si>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</si>
  <si>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</si>
  <si>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</si>
  <si>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</si>
  <si>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350</t>
  </si>
  <si>
    <t xml:space="preserve">Сумма (тыс.руб) </t>
  </si>
  <si>
    <t>2015 год</t>
  </si>
  <si>
    <t>СУММА  (тыс.руб.)</t>
  </si>
  <si>
    <t>УСЛОВНО УТВЕРЖДАЕМЫЕ (УТВЕРЖДЕННЫЕ) РАСХОДЫ</t>
  </si>
  <si>
    <t>Условно утверждаемые (утвержденные) расходы</t>
  </si>
  <si>
    <t>Специальные расходы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</si>
  <si>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</si>
  <si>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</si>
  <si>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>Приложение 3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</si>
  <si>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</si>
  <si>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</si>
  <si>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</si>
  <si>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 xml:space="preserve">за счет средств бюджета  МО МР "Печора" </t>
  </si>
  <si>
    <t>Управление культуры и туризма муниципального района «Печора»</t>
  </si>
  <si>
    <t xml:space="preserve">Ведомственная структура расходов бюджета муниципального образования муниципального района "Печора"  на 2014 год 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</si>
  <si>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</si>
  <si>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</si>
  <si>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</si>
  <si>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</si>
  <si>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</si>
  <si>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</si>
  <si>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</si>
  <si>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</si>
  <si>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</si>
  <si>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</si>
  <si>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</si>
  <si>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</si>
  <si>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</si>
  <si>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</si>
  <si>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</si>
  <si>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</si>
  <si>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</si>
  <si>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99 0 6503</t>
  </si>
  <si>
    <t>700</t>
  </si>
  <si>
    <t>Обслуживание государственного (муниципального) долга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</si>
  <si>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</si>
  <si>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</si>
  <si>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</si>
  <si>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</si>
  <si>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</si>
  <si>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</si>
  <si>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</si>
  <si>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</si>
  <si>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</si>
  <si>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</si>
  <si>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</si>
  <si>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</si>
  <si>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</si>
  <si>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</si>
  <si>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</si>
  <si>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</si>
  <si>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</si>
  <si>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</si>
  <si>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</si>
  <si>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</si>
  <si>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</si>
  <si>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</si>
  <si>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</si>
  <si>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</si>
  <si>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</si>
  <si>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</si>
  <si>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</si>
  <si>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</si>
  <si>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</si>
  <si>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</si>
  <si>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</si>
  <si>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</si>
  <si>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</si>
  <si>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</si>
  <si>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99 0 5144</t>
  </si>
  <si>
    <t xml:space="preserve"> за счет субсидии Федерального бюджета РФ</t>
  </si>
  <si>
    <t xml:space="preserve">99 0 1059 </t>
  </si>
  <si>
    <t xml:space="preserve">Субсидии автономным учреждениям
</t>
  </si>
  <si>
    <t>99 0 4041</t>
  </si>
  <si>
    <t xml:space="preserve">за счет субсидии республиканского бюджета РК 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</si>
  <si>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</si>
  <si>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</si>
  <si>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</si>
  <si>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</si>
  <si>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Резерв средств на 2014 год для увеличения расходов на оплату труда</t>
  </si>
  <si>
    <t>99 0 9995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</si>
  <si>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</si>
  <si>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</si>
  <si>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</si>
  <si>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</si>
  <si>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</si>
  <si>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</si>
  <si>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</si>
  <si>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</si>
  <si>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</si>
  <si>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</si>
  <si>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</si>
  <si>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</si>
  <si>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</si>
  <si>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</si>
  <si>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</si>
  <si>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</si>
  <si>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</si>
  <si>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</si>
  <si>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</si>
  <si>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</si>
  <si>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</si>
  <si>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</si>
  <si>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</si>
  <si>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</si>
  <si>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</si>
  <si>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</si>
  <si>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</si>
  <si>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</si>
  <si>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</si>
  <si>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</si>
  <si>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</si>
  <si>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</si>
  <si>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</si>
  <si>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</si>
  <si>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</si>
  <si>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</si>
  <si>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</si>
  <si>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</si>
  <si>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</si>
  <si>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</si>
  <si>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</si>
  <si>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</si>
  <si>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</si>
  <si>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</si>
  <si>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</si>
  <si>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</si>
  <si>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</si>
  <si>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</si>
  <si>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</si>
  <si>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</si>
  <si>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</si>
  <si>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</si>
  <si>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</si>
  <si>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</si>
  <si>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</si>
  <si>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</si>
  <si>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</si>
  <si>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</si>
  <si>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</si>
  <si>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</si>
  <si>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</si>
  <si>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</si>
  <si>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</si>
  <si>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</si>
  <si>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</si>
  <si>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</si>
  <si>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</si>
  <si>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</si>
  <si>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</si>
  <si>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</si>
  <si>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</si>
  <si>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99 0 1331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</si>
  <si>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</si>
  <si>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</si>
  <si>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</si>
  <si>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</si>
  <si>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</si>
  <si>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99 0 1321</t>
  </si>
  <si>
    <t>99 0 1320</t>
  </si>
  <si>
    <t>Противопожарная защита муниципальных учреждений образования муниципального района "Печора"</t>
  </si>
  <si>
    <t>99 0 1441</t>
  </si>
  <si>
    <t>Организация временного трудоустройства несовершеннолетних граждан в возрасте от 14 до 18 лет в свободное от учебы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</si>
  <si>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</si>
  <si>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</si>
  <si>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</si>
  <si>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</si>
  <si>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</si>
  <si>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</si>
  <si>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</si>
  <si>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Создание современной системы рекламно-информационного обеспечения туристской деятельности и продвижения туристского продукта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</si>
  <si>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</si>
  <si>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</si>
  <si>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</si>
  <si>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</si>
  <si>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</si>
  <si>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</si>
  <si>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</si>
  <si>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</si>
  <si>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</si>
  <si>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</si>
  <si>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</si>
  <si>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</si>
  <si>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</si>
  <si>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</si>
  <si>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</si>
  <si>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</si>
  <si>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</si>
  <si>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</si>
  <si>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</si>
  <si>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</si>
  <si>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</si>
  <si>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</si>
  <si>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</si>
  <si>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</si>
  <si>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99 0 2344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</si>
  <si>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</si>
  <si>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</si>
  <si>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</si>
  <si>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</si>
  <si>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</si>
  <si>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</si>
  <si>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</si>
  <si>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</si>
  <si>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</si>
  <si>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</si>
  <si>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</si>
  <si>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</si>
  <si>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</si>
  <si>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</si>
  <si>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</si>
  <si>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</si>
  <si>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</si>
  <si>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</si>
  <si>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</si>
  <si>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</si>
  <si>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</si>
  <si>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99  0 6031</t>
  </si>
  <si>
    <t>99 0 6033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</si>
  <si>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</si>
  <si>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</si>
  <si>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</si>
  <si>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</si>
  <si>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</si>
  <si>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</si>
  <si>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</si>
  <si>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</si>
  <si>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</si>
  <si>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</si>
  <si>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</si>
  <si>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</si>
  <si>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</si>
  <si>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</si>
  <si>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</si>
  <si>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</si>
  <si>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</si>
  <si>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</si>
  <si>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</si>
  <si>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</si>
  <si>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</si>
  <si>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</si>
  <si>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</si>
  <si>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 xml:space="preserve">Совершенствование системы профилактики потребления наркотических веществ  </t>
  </si>
  <si>
    <t>99 0 1521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</si>
  <si>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</si>
  <si>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</si>
  <si>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</si>
  <si>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</si>
  <si>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</si>
  <si>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</si>
  <si>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</si>
  <si>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</si>
  <si>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</si>
  <si>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</si>
  <si>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</si>
  <si>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</si>
  <si>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</si>
  <si>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</si>
  <si>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</si>
  <si>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</si>
  <si>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</si>
  <si>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</si>
  <si>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</si>
  <si>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</si>
  <si>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</si>
  <si>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</si>
  <si>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</si>
  <si>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</si>
  <si>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</si>
  <si>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</si>
  <si>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</si>
  <si>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</si>
  <si>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</si>
  <si>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99 0 9999</t>
  </si>
  <si>
    <t xml:space="preserve">Ведомственная структура расходов бюджета муниципального образования муниципального района "Печора"  на 2015 - 2016 годов </t>
  </si>
  <si>
    <t>Прочая закупка товаров, работ и услуг для обеспечения государственных (муниципальных) нужд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</si>
  <si>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</si>
  <si>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</si>
  <si>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</si>
  <si>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</si>
  <si>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</si>
  <si>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</si>
  <si>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</si>
  <si>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>99 0 1422</t>
  </si>
  <si>
    <t>Установка пандусных съездов в муниципальных учреждениях культуры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</si>
  <si>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</si>
  <si>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</si>
  <si>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</si>
  <si>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</si>
  <si>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</si>
  <si>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</si>
  <si>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</si>
  <si>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99 0 1330</t>
  </si>
  <si>
    <t>Иные системы коммунальной инфраструктуры</t>
  </si>
  <si>
    <t>Реализация инвестиционных проектов, финансируемых за счет средств бюджета МО МР "Печора" и бюджетов поселений</t>
  </si>
  <si>
    <t>2016 год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</si>
  <si>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</si>
  <si>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РАСПРЕДЕЛЕНИЕ РАСХОДОВ БЮДЖЕТА МУНИЦИПАЛЬНОГО ОБРАЗОВАНИЯ МУНИЦИПАЛЬНОГО РАЙОНА  "ПЕЧОРА" НА 2014 ГОД ПО РАЗДЕЛАМ И ПОДРАЗДЕЛАМ  КЛАССИФИКАЦИИ РАСХОДОВ БЮДЖЕТОВ РОССИЙСКОЙ ФЕДЕРАЦИИ  </t>
  </si>
  <si>
    <t xml:space="preserve">РАСПРЕДЕЛЕНИЕ РАСХОДОВ БЮДЖЕТА МУНИЦИПАЛЬНОГО ОБРАЗОВАНИЯ МУНИЦИПАЛЬНОГО РАЙОНА  "ПЕЧОРА" НА 2015 - 2016 ГОДОВ ПО РАЗДЕЛАМ И ПОДРАЗДЕЛАМ  КЛАССИФИКАЦИИ РАСХОДОВ БЮДЖЕТОВ РОССИЙСКОЙ ФЕДЕРАЦИИ  </t>
  </si>
  <si>
    <t>2015 год               СУММА</t>
  </si>
  <si>
    <t>2016 год               СУММА</t>
  </si>
  <si>
    <t>На реализацию муниципальными дошкольными  и общеобразовательными организациями в Республике Коми образовательных программ</t>
  </si>
  <si>
    <t>99 0 7303</t>
  </si>
  <si>
    <t>99 0 7304</t>
  </si>
  <si>
    <t>99 0 7305</t>
  </si>
  <si>
    <t>99 0 7212</t>
  </si>
  <si>
    <t>99 0 7214</t>
  </si>
  <si>
    <t>99 0 7306</t>
  </si>
  <si>
    <t>99 0 7307</t>
  </si>
  <si>
    <t>99 0 7308</t>
  </si>
  <si>
    <t>Реализация мероприятий муниципальных программ развития малого и среднего предпринимательства</t>
  </si>
  <si>
    <t>99 0 7219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</si>
  <si>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</si>
  <si>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</si>
  <si>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</si>
  <si>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</si>
  <si>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</si>
  <si>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99 0 7232</t>
  </si>
  <si>
    <t>99 0 7234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</si>
  <si>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</si>
  <si>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</si>
  <si>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</si>
  <si>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</si>
  <si>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</si>
  <si>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</si>
  <si>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</si>
  <si>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</si>
  <si>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</si>
  <si>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</si>
  <si>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>99 0 5120</t>
  </si>
  <si>
    <t>Судебная система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</si>
  <si>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</si>
  <si>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</si>
  <si>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</si>
  <si>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</si>
  <si>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</si>
  <si>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</si>
  <si>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</si>
  <si>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</si>
  <si>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</si>
  <si>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</si>
  <si>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</si>
  <si>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</si>
  <si>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</si>
  <si>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99 0 8501</t>
  </si>
  <si>
    <t>Обеспечение мероприятий по капитальному ремонту многоквартирных домов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</si>
  <si>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</si>
  <si>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99 0 8212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</si>
  <si>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субсидии республиканского бюджета РК</t>
  </si>
  <si>
    <t>99 0 8214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</si>
  <si>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 за счет средств бюджета МО МР "Печора"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</si>
  <si>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средств бюджета МО МР "Печора"</t>
  </si>
  <si>
    <t>99 0 8234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</si>
  <si>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</si>
  <si>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</si>
  <si>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>Приложение 4</t>
  </si>
  <si>
    <t>Приложение к пояснительной записке</t>
  </si>
  <si>
    <t>Другие вопросы в области национальной безопасности и правоохранительной деятельности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</si>
  <si>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субсидии республиканского бюджета РК</t>
  </si>
  <si>
    <t>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отходов, за счет средств бюджета МО МР "Печора"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</si>
  <si>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</si>
  <si>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</si>
  <si>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</si>
  <si>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</si>
  <si>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</si>
  <si>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</si>
  <si>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Строительство и реконструкция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за счет средств бюджета МО МР "Печора"</t>
  </si>
  <si>
    <t>Выплаты в соответствии с Решением Совета МР "Печора" от 23 мая 2006 года "О наградах муниципального образования муниципального района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</si>
  <si>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</si>
  <si>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</si>
  <si>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</si>
  <si>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</si>
  <si>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</si>
  <si>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</si>
  <si>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</si>
  <si>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</si>
  <si>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</si>
  <si>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</si>
  <si>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</si>
  <si>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</si>
  <si>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Иные закупки товаров, работ и услуг для обеспечения государственных (муниципальных) нуж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</si>
  <si>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</si>
  <si>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110</t>
  </si>
  <si>
    <t>Расходы на выплаты персоналу казенных учреждений</t>
  </si>
  <si>
    <t>111</t>
  </si>
  <si>
    <t xml:space="preserve">Фонд оплаты труда казенных учреждений и взносы по обязательному социальному страхованию
</t>
  </si>
  <si>
    <t xml:space="preserve">Расходы на выплаты персоналу казенных учреждений
</t>
  </si>
  <si>
    <t xml:space="preserve">Фонд оплаты труда казенных учреждений и взносы по обязательному социальному страхованию
</t>
  </si>
  <si>
    <t>112</t>
  </si>
  <si>
    <t xml:space="preserve">Иные выплаты персоналу казенных учреждений, за исключением фонда оплаты труда
</t>
  </si>
  <si>
    <t xml:space="preserve"> от 17 декабря 2013 года  № 5-21/309</t>
  </si>
  <si>
    <t>Изменения</t>
  </si>
  <si>
    <t>99 0 5930</t>
  </si>
  <si>
    <t>Единая субвенция бюджетам субъектов Российской Федерации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</si>
  <si>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</si>
  <si>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99 0 8320</t>
  </si>
  <si>
    <t>99 0 8321</t>
  </si>
  <si>
    <t>99 0 8330</t>
  </si>
  <si>
    <t>99 0 8331</t>
  </si>
  <si>
    <t>99 0 8219</t>
  </si>
  <si>
    <t>99  0 5082</t>
  </si>
  <si>
    <t>Строительство объектов социальной сферы в сельской местности за счет субсидии республиканского бюджета РК</t>
  </si>
  <si>
    <t>99 0 8232</t>
  </si>
  <si>
    <t>Оборудование и содержание ледовых переправ и зимних автомобильных дорог общего пользования местного значения за счет субсидии республикансмкого бюджета РК</t>
  </si>
  <si>
    <t>99 0 7221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</si>
  <si>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</si>
  <si>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</si>
  <si>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520</t>
  </si>
  <si>
    <t>521</t>
  </si>
  <si>
    <t>Субсидии</t>
  </si>
  <si>
    <t>Субсидии, за исключением субсидий на софинансирование капитальных вложений в объект государственной (муниципальной) собственности</t>
  </si>
  <si>
    <t>99 0 8215</t>
  </si>
  <si>
    <t>Реализация мероприятий муниципальных программ развития малого и среднего предпринимательства за счет средств бюджета МО МР "Печора"</t>
  </si>
  <si>
    <t>Строительство объектов социальной сферы в сельской местности за счет средств бюджета МО МР "Печора"</t>
  </si>
  <si>
    <t>99 0 7218</t>
  </si>
  <si>
    <t>Содействие обеспечению деятельности информационно-маркетинговых центров малого и среднего предпринимательства, за счет субсидии республиканского бюджета РК</t>
  </si>
  <si>
    <t xml:space="preserve">Обеспечение мероприятий по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  </t>
  </si>
  <si>
    <t>99 0 9502</t>
  </si>
  <si>
    <t>Фонд оплаты труда казенных учреждений и взносы по обязательному социальному страхованию</t>
  </si>
  <si>
    <t>99 0 9602</t>
  </si>
  <si>
    <t xml:space="preserve">Обеспечение мероприятий по переселению граждан из аварийного жилищного фонда за счет средств республиканского бюджета Республики Коми </t>
  </si>
  <si>
    <t>99 0 4350</t>
  </si>
  <si>
    <t>Обеспечение реализации инвестиционных проектов (услуги технического заказчика)</t>
  </si>
  <si>
    <t>за счет средств республиканского бюджета</t>
  </si>
  <si>
    <t>99 0 7401</t>
  </si>
  <si>
    <t>Иные межбюджетные трансферты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</si>
  <si>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99 0 4307</t>
  </si>
  <si>
    <t>в т.ч.за счет межбюджетных трансфертов из бюджетов поселений</t>
  </si>
  <si>
    <t>99 0 7227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</si>
  <si>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субсидии республиканского бюджета РК</t>
  </si>
  <si>
    <t xml:space="preserve">Обеспечение внепрограммных мероприятий по переселению граждан из аварийного жилищного фонда  за счет средств бюджета МО МР "Печора" </t>
  </si>
  <si>
    <t>99 0 4042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</si>
  <si>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</si>
  <si>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99 0 2540</t>
  </si>
  <si>
    <t>Мероприятия в области коммунального хозяйства</t>
  </si>
  <si>
    <t>540</t>
  </si>
  <si>
    <t xml:space="preserve">Иные межбюджетные трансферты </t>
  </si>
  <si>
    <t>Реализация инвестиционных проектов в сфере общего образования</t>
  </si>
  <si>
    <t>06</t>
  </si>
  <si>
    <t>99 0 2610</t>
  </si>
  <si>
    <t>Водное хозяйство</t>
  </si>
  <si>
    <t>Мероприятия в области использования водных объектов</t>
  </si>
  <si>
    <t>99 0 4308</t>
  </si>
  <si>
    <t>Реализация инвестиционных проектов в сфере жилищного строительства</t>
  </si>
  <si>
    <t>99 0 4306</t>
  </si>
  <si>
    <t>Реализация инвестиционных проектов в сфере развития физической культуры и спорта</t>
  </si>
  <si>
    <t>99 0 1109</t>
  </si>
  <si>
    <t>Комплектование книжных фондов библиотек муниципального образования муниципального района "Печора"</t>
  </si>
  <si>
    <t>Премии и гранты</t>
  </si>
  <si>
    <t>99 0 2520</t>
  </si>
  <si>
    <t>Разработка схем инженерной инфраструктуры</t>
  </si>
  <si>
    <t xml:space="preserve"> от 05 марта 2014 года  № ___</t>
  </si>
  <si>
    <t>99 0 1550</t>
  </si>
  <si>
    <t>Поддержка некоммерческих общественных организаций МО МР "Печора"</t>
  </si>
  <si>
    <t>630</t>
  </si>
  <si>
    <t>Субсидии некоммерческим организациям (за исключением государственных (муниципальных) учреждений)</t>
  </si>
  <si>
    <t>99 0 7204</t>
  </si>
  <si>
    <t>Мероприятия по проведению оздоровительной компании детей</t>
  </si>
  <si>
    <t xml:space="preserve"> от 05 марта 2014 года  № 5-24/342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</si>
</sst>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71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b/>
      <sz val="1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 New"/>
      <family val="3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vertical="top"/>
    </xf>
    <xf numFmtId="43" fontId="0" fillId="0" borderId="0" xfId="0" applyNumberFormat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6" fontId="27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7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169" fontId="23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horizontal="justify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31" fillId="5" borderId="1" xfId="0" applyNumberFormat="1" applyFont="1" applyFill="1" applyBorder="1" applyAlignment="1">
      <alignment horizontal="center" vertical="center" wrapText="1"/>
    </xf>
    <xf numFmtId="164" fontId="31" fillId="5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166" fontId="33" fillId="0" borderId="1" xfId="0" applyNumberFormat="1" applyFont="1" applyFill="1" applyBorder="1" applyAlignment="1">
      <alignment horizontal="right" vertical="center"/>
    </xf>
    <xf numFmtId="49" fontId="32" fillId="5" borderId="1" xfId="0" applyNumberFormat="1" applyFont="1" applyFill="1" applyBorder="1" applyAlignment="1">
      <alignment horizontal="center" vertical="center" wrapText="1"/>
    </xf>
    <xf numFmtId="49" fontId="32" fillId="5" borderId="1" xfId="0" applyNumberFormat="1" applyFont="1" applyFill="1" applyBorder="1" applyAlignment="1">
      <alignment horizontal="center" vertical="center"/>
    </xf>
    <xf numFmtId="166" fontId="33" fillId="5" borderId="1" xfId="0" applyNumberFormat="1" applyFont="1" applyFill="1" applyBorder="1" applyAlignment="1">
      <alignment horizontal="right" vertical="center"/>
    </xf>
    <xf numFmtId="49" fontId="32" fillId="4" borderId="1" xfId="0" applyNumberFormat="1" applyFont="1" applyFill="1" applyBorder="1" applyAlignment="1">
      <alignment horizontal="center" vertical="center" wrapText="1"/>
    </xf>
    <xf numFmtId="49" fontId="32" fillId="4" borderId="1" xfId="0" applyNumberFormat="1" applyFont="1" applyFill="1" applyBorder="1" applyAlignment="1">
      <alignment horizontal="center" vertical="center"/>
    </xf>
    <xf numFmtId="166" fontId="33" fillId="4" borderId="1" xfId="0" applyNumberFormat="1" applyFont="1" applyFill="1" applyBorder="1" applyAlignment="1">
      <alignment horizontal="right" vertical="center"/>
    </xf>
    <xf numFmtId="0" fontId="34" fillId="5" borderId="1" xfId="0" applyFont="1" applyFill="1" applyBorder="1" applyAlignment="1">
      <alignment horizontal="left" vertical="center" wrapText="1"/>
    </xf>
    <xf numFmtId="0" fontId="35" fillId="0" borderId="0" xfId="0" applyFont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4" fillId="0" borderId="1" xfId="0" applyFont="1" applyFill="1" applyBorder="1" applyAlignment="1">
      <alignment horizontal="justify" vertical="center" wrapText="1"/>
    </xf>
    <xf numFmtId="0" fontId="32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justify" vertical="center" wrapText="1"/>
    </xf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49" fontId="36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15" fillId="5" borderId="8" xfId="0" applyNumberFormat="1" applyFont="1" applyFill="1" applyBorder="1" applyAlignment="1">
      <alignment horizontal="justify" vertical="center" wrapText="1"/>
    </xf>
    <xf numFmtId="166" fontId="26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41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41" fillId="5" borderId="1" xfId="0" applyNumberFormat="1" applyFont="1" applyFill="1" applyBorder="1" applyAlignment="1">
      <alignment horizontal="center" vertical="center" wrapText="1"/>
    </xf>
    <xf numFmtId="49" fontId="39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2" fillId="0" borderId="8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4" fillId="0" borderId="1" xfId="0" applyNumberFormat="1" applyFont="1" applyFill="1" applyBorder="1" applyAlignment="1">
      <alignment horizontal="left" vertical="center" wrapText="1"/>
    </xf>
    <xf numFmtId="0" fontId="34" fillId="0" borderId="1" xfId="0" applyNumberFormat="1" applyFont="1" applyFill="1" applyBorder="1" applyAlignment="1">
      <alignment horizontal="justify" vertical="center" wrapText="1"/>
    </xf>
    <xf numFmtId="49" fontId="43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0" fontId="0" fillId="0" borderId="0" xfId="0" applyFont="1"/>
    <xf numFmtId="170" fontId="0" fillId="0" borderId="0" xfId="0" applyNumberFormat="1"/>
    <xf numFmtId="49" fontId="8" fillId="4" borderId="1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 vertical="top"/>
    </xf>
    <xf numFmtId="164" fontId="44" fillId="0" borderId="0" xfId="0" applyNumberFormat="1" applyFont="1" applyFill="1" applyAlignment="1">
      <alignment vertical="top"/>
    </xf>
    <xf numFmtId="0" fontId="44" fillId="0" borderId="0" xfId="0" applyFont="1" applyFill="1" applyAlignment="1">
      <alignment vertical="top"/>
    </xf>
    <xf numFmtId="0" fontId="45" fillId="0" borderId="0" xfId="0" applyFont="1" applyAlignment="1">
      <alignment horizontal="right"/>
    </xf>
    <xf numFmtId="0" fontId="46" fillId="0" borderId="3" xfId="0" applyFont="1" applyFill="1" applyBorder="1" applyAlignment="1">
      <alignment horizontal="center" vertical="top"/>
    </xf>
    <xf numFmtId="164" fontId="46" fillId="0" borderId="3" xfId="0" applyNumberFormat="1" applyFont="1" applyFill="1" applyBorder="1" applyAlignment="1">
      <alignment horizontal="center" vertical="top"/>
    </xf>
    <xf numFmtId="0" fontId="45" fillId="0" borderId="3" xfId="0" applyFont="1" applyBorder="1" applyAlignment="1">
      <alignment horizontal="center" wrapText="1"/>
    </xf>
    <xf numFmtId="0" fontId="47" fillId="0" borderId="3" xfId="0" applyFont="1" applyFill="1" applyBorder="1" applyAlignment="1">
      <alignment horizontal="left" vertical="top"/>
    </xf>
    <xf numFmtId="164" fontId="46" fillId="0" borderId="3" xfId="0" applyNumberFormat="1" applyFont="1" applyFill="1" applyBorder="1" applyAlignment="1">
      <alignment vertical="top"/>
    </xf>
    <xf numFmtId="170" fontId="46" fillId="0" borderId="3" xfId="0" applyNumberFormat="1" applyFont="1" applyFill="1" applyBorder="1" applyAlignment="1">
      <alignment vertical="top"/>
    </xf>
    <xf numFmtId="0" fontId="48" fillId="0" borderId="3" xfId="0" applyFont="1" applyFill="1" applyBorder="1" applyAlignment="1">
      <alignment horizontal="left" vertical="top"/>
    </xf>
    <xf numFmtId="164" fontId="44" fillId="0" borderId="3" xfId="0" applyNumberFormat="1" applyFont="1" applyFill="1" applyBorder="1" applyAlignment="1">
      <alignment vertical="top"/>
    </xf>
    <xf numFmtId="170" fontId="44" fillId="0" borderId="3" xfId="0" applyNumberFormat="1" applyFont="1" applyFill="1" applyBorder="1" applyAlignment="1">
      <alignment vertical="top"/>
    </xf>
    <xf numFmtId="0" fontId="47" fillId="0" borderId="3" xfId="0" applyFont="1" applyFill="1" applyBorder="1" applyAlignment="1">
      <alignment horizontal="left" vertical="top" wrapText="1"/>
    </xf>
    <xf numFmtId="164" fontId="46" fillId="0" borderId="3" xfId="0" applyNumberFormat="1" applyFont="1" applyFill="1" applyBorder="1" applyAlignment="1">
      <alignment horizontal="center" vertical="center" wrapText="1"/>
    </xf>
    <xf numFmtId="170" fontId="46" fillId="0" borderId="3" xfId="0" applyNumberFormat="1" applyFont="1" applyFill="1" applyBorder="1" applyAlignment="1">
      <alignment horizontal="left" vertical="top" indent="1"/>
    </xf>
    <xf numFmtId="0" fontId="48" fillId="0" borderId="3" xfId="0" applyFont="1" applyFill="1" applyBorder="1" applyAlignment="1">
      <alignment horizontal="left" vertical="top" wrapText="1"/>
    </xf>
    <xf numFmtId="164" fontId="44" fillId="0" borderId="3" xfId="0" applyNumberFormat="1" applyFont="1" applyFill="1" applyBorder="1" applyAlignment="1">
      <alignment horizontal="center" vertical="center" wrapText="1"/>
    </xf>
    <xf numFmtId="170" fontId="44" fillId="0" borderId="3" xfId="0" applyNumberFormat="1" applyFont="1" applyFill="1" applyBorder="1" applyAlignment="1">
      <alignment vertical="center"/>
    </xf>
    <xf numFmtId="0" fontId="44" fillId="0" borderId="3" xfId="0" applyFont="1" applyFill="1" applyBorder="1" applyAlignment="1">
      <alignment vertical="top" wrapText="1"/>
    </xf>
    <xf numFmtId="49" fontId="49" fillId="0" borderId="3" xfId="0" applyNumberFormat="1" applyFont="1" applyBorder="1" applyAlignment="1">
      <alignment horizontal="justify" vertical="center" wrapText="1"/>
    </xf>
    <xf numFmtId="170" fontId="44" fillId="0" borderId="3" xfId="0" applyNumberFormat="1" applyFont="1" applyFill="1" applyBorder="1" applyAlignment="1">
      <alignment horizontal="center" vertical="center"/>
    </xf>
    <xf numFmtId="170" fontId="46" fillId="0" borderId="3" xfId="0" applyNumberFormat="1" applyFont="1" applyFill="1" applyBorder="1" applyAlignment="1">
      <alignment vertical="center"/>
    </xf>
    <xf numFmtId="49" fontId="48" fillId="0" borderId="3" xfId="0" applyNumberFormat="1" applyFont="1" applyFill="1" applyBorder="1" applyAlignment="1">
      <alignment horizontal="left" vertical="center" wrapText="1"/>
    </xf>
    <xf numFmtId="49" fontId="49" fillId="0" borderId="3" xfId="0" applyNumberFormat="1" applyFont="1" applyFill="1" applyBorder="1" applyAlignment="1">
      <alignment horizontal="left" vertical="center" wrapText="1"/>
    </xf>
    <xf numFmtId="49" fontId="48" fillId="4" borderId="3" xfId="0" applyNumberFormat="1" applyFont="1" applyFill="1" applyBorder="1" applyAlignment="1">
      <alignment horizontal="left" vertical="center" wrapText="1"/>
    </xf>
    <xf numFmtId="49" fontId="48" fillId="0" borderId="3" xfId="0" applyNumberFormat="1" applyFont="1" applyBorder="1" applyAlignment="1">
      <alignment horizontal="left" vertical="center" wrapText="1"/>
    </xf>
    <xf numFmtId="164" fontId="50" fillId="0" borderId="3" xfId="0" applyNumberFormat="1" applyFont="1" applyFill="1" applyBorder="1" applyAlignment="1">
      <alignment horizontal="center" vertical="center" wrapText="1"/>
    </xf>
    <xf numFmtId="170" fontId="50" fillId="0" borderId="3" xfId="0" applyNumberFormat="1" applyFont="1" applyFill="1" applyBorder="1" applyAlignment="1">
      <alignment vertical="center"/>
    </xf>
    <xf numFmtId="164" fontId="51" fillId="0" borderId="3" xfId="0" applyNumberFormat="1" applyFont="1" applyFill="1" applyBorder="1" applyAlignment="1">
      <alignment horizontal="center" vertical="center" wrapText="1"/>
    </xf>
    <xf numFmtId="170" fontId="51" fillId="0" borderId="3" xfId="0" applyNumberFormat="1" applyFont="1" applyFill="1" applyBorder="1" applyAlignment="1">
      <alignment vertical="center"/>
    </xf>
    <xf numFmtId="0" fontId="52" fillId="0" borderId="3" xfId="0" applyFont="1" applyBorder="1" applyAlignment="1">
      <alignment horizontal="center" wrapText="1"/>
    </xf>
    <xf numFmtId="49" fontId="49" fillId="0" borderId="2" xfId="0" applyNumberFormat="1" applyFont="1" applyBorder="1" applyAlignment="1">
      <alignment horizontal="justify" vertical="center" wrapText="1"/>
    </xf>
    <xf numFmtId="49" fontId="48" fillId="0" borderId="5" xfId="0" applyNumberFormat="1" applyFont="1" applyFill="1" applyBorder="1" applyAlignment="1">
      <alignment horizontal="left" vertical="center" wrapText="1"/>
    </xf>
    <xf numFmtId="0" fontId="48" fillId="0" borderId="10" xfId="0" applyFont="1" applyFill="1" applyBorder="1" applyAlignment="1">
      <alignment horizontal="left" vertical="top" wrapText="1"/>
    </xf>
    <xf numFmtId="49" fontId="49" fillId="0" borderId="4" xfId="0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top" wrapText="1"/>
    </xf>
    <xf numFmtId="0" fontId="44" fillId="0" borderId="11" xfId="0" applyFont="1" applyFill="1" applyBorder="1" applyAlignment="1">
      <alignment vertical="top" wrapText="1"/>
    </xf>
    <xf numFmtId="0" fontId="46" fillId="0" borderId="3" xfId="0" applyFont="1" applyFill="1" applyBorder="1" applyAlignment="1">
      <alignment vertical="top" wrapText="1"/>
    </xf>
    <xf numFmtId="49" fontId="53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39" fillId="0" borderId="1" xfId="0" applyNumberFormat="1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justify" vertical="center" wrapText="1"/>
    </xf>
    <xf numFmtId="0" fontId="54" fillId="0" borderId="1" xfId="0" applyFont="1" applyFill="1" applyBorder="1" applyAlignment="1">
      <alignment vertical="center" wrapText="1"/>
    </xf>
    <xf numFmtId="49" fontId="15" fillId="0" borderId="1" xfId="0" applyNumberFormat="1" applyFont="1" applyBorder="1" applyAlignment="1">
      <alignment horizontal="justify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5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168" fontId="8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54" fillId="0" borderId="1" xfId="0" applyNumberFormat="1" applyFont="1" applyFill="1" applyBorder="1" applyAlignment="1">
      <alignment vertical="center" wrapText="1"/>
    </xf>
    <xf numFmtId="49" fontId="15" fillId="0" borderId="0" xfId="0" applyNumberFormat="1" applyFont="1" applyBorder="1" applyAlignment="1">
      <alignment horizontal="justify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39" fillId="0" borderId="1" xfId="0" applyFont="1" applyFill="1" applyBorder="1" applyAlignment="1">
      <alignment vertical="center" wrapText="1"/>
    </xf>
    <xf numFmtId="49" fontId="55" fillId="6" borderId="1" xfId="0" applyNumberFormat="1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6" fontId="28" fillId="0" borderId="1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0" xfId="0" applyFill="1" applyBorder="1"/>
    <xf numFmtId="0" fontId="6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164" fontId="39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 wrapText="1"/>
    </xf>
    <xf numFmtId="167" fontId="39" fillId="0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6" fontId="58" fillId="2" borderId="1" xfId="0" applyNumberFormat="1" applyFont="1" applyFill="1" applyBorder="1" applyAlignment="1">
      <alignment horizontal="right" vertical="center"/>
    </xf>
    <xf numFmtId="164" fontId="55" fillId="2" borderId="1" xfId="0" applyNumberFormat="1" applyFont="1" applyFill="1" applyBorder="1" applyAlignment="1">
      <alignment horizontal="center" vertical="center" wrapText="1"/>
    </xf>
    <xf numFmtId="49" fontId="55" fillId="6" borderId="1" xfId="0" applyNumberFormat="1" applyFont="1" applyFill="1" applyBorder="1" applyAlignment="1">
      <alignment horizontal="center" vertical="center" wrapText="1"/>
    </xf>
    <xf numFmtId="49" fontId="55" fillId="6" borderId="1" xfId="0" applyNumberFormat="1" applyFont="1" applyFill="1" applyBorder="1" applyAlignment="1">
      <alignment horizontal="center" vertical="center"/>
    </xf>
    <xf numFmtId="166" fontId="58" fillId="6" borderId="1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right" vertical="center"/>
    </xf>
    <xf numFmtId="166" fontId="11" fillId="6" borderId="1" xfId="0" applyNumberFormat="1" applyFont="1" applyFill="1" applyBorder="1" applyAlignment="1">
      <alignment horizontal="right" vertical="center"/>
    </xf>
    <xf numFmtId="166" fontId="59" fillId="0" borderId="1" xfId="0" applyNumberFormat="1" applyFont="1" applyBorder="1" applyAlignment="1">
      <alignment horizontal="right" vertical="center"/>
    </xf>
    <xf numFmtId="166" fontId="24" fillId="0" borderId="1" xfId="0" applyNumberFormat="1" applyFont="1" applyBorder="1" applyAlignment="1">
      <alignment horizontal="right" vertical="center"/>
    </xf>
    <xf numFmtId="166" fontId="24" fillId="5" borderId="1" xfId="0" applyNumberFormat="1" applyFont="1" applyFill="1" applyBorder="1" applyAlignment="1">
      <alignment horizontal="right" vertical="center"/>
    </xf>
    <xf numFmtId="166" fontId="24" fillId="0" borderId="1" xfId="0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6" fontId="59" fillId="3" borderId="1" xfId="0" applyNumberFormat="1" applyFont="1" applyFill="1" applyBorder="1" applyAlignment="1">
      <alignment horizontal="right" vertical="center"/>
    </xf>
    <xf numFmtId="166" fontId="24" fillId="3" borderId="1" xfId="0" applyNumberFormat="1" applyFont="1" applyFill="1" applyBorder="1" applyAlignment="1">
      <alignment horizontal="right" vertical="center"/>
    </xf>
    <xf numFmtId="166" fontId="60" fillId="0" borderId="1" xfId="0" applyNumberFormat="1" applyFont="1" applyBorder="1" applyAlignment="1">
      <alignment horizontal="right" vertical="center"/>
    </xf>
    <xf numFmtId="166" fontId="24" fillId="4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 vertical="center"/>
    </xf>
    <xf numFmtId="166" fontId="61" fillId="3" borderId="1" xfId="0" applyNumberFormat="1" applyFont="1" applyFill="1" applyBorder="1" applyAlignment="1">
      <alignment horizontal="right" vertical="center"/>
    </xf>
    <xf numFmtId="166" fontId="59" fillId="0" borderId="1" xfId="0" applyNumberFormat="1" applyFont="1" applyFill="1" applyBorder="1" applyAlignment="1">
      <alignment horizontal="right" vertical="center"/>
    </xf>
    <xf numFmtId="171" fontId="24" fillId="0" borderId="1" xfId="0" applyNumberFormat="1" applyFont="1" applyFill="1" applyBorder="1" applyAlignment="1">
      <alignment horizontal="right" vertical="center"/>
    </xf>
    <xf numFmtId="171" fontId="24" fillId="5" borderId="1" xfId="0" applyNumberFormat="1" applyFont="1" applyFill="1" applyBorder="1" applyAlignment="1">
      <alignment horizontal="right" vertical="center"/>
    </xf>
    <xf numFmtId="171" fontId="24" fillId="4" borderId="1" xfId="0" applyNumberFormat="1" applyFont="1" applyFill="1" applyBorder="1" applyAlignment="1">
      <alignment horizontal="right" vertical="center"/>
    </xf>
    <xf numFmtId="4" fontId="59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>
      <alignment vertical="center"/>
    </xf>
    <xf numFmtId="4" fontId="24" fillId="5" borderId="1" xfId="0" applyNumberFormat="1" applyFont="1" applyFill="1" applyBorder="1" applyAlignment="1">
      <alignment horizontal="right" vertical="center"/>
    </xf>
    <xf numFmtId="166" fontId="62" fillId="5" borderId="1" xfId="0" applyNumberFormat="1" applyFont="1" applyFill="1" applyBorder="1" applyAlignment="1">
      <alignment horizontal="right" vertical="center"/>
    </xf>
    <xf numFmtId="166" fontId="62" fillId="0" borderId="1" xfId="0" applyNumberFormat="1" applyFont="1" applyFill="1" applyBorder="1" applyAlignment="1">
      <alignment horizontal="right" vertical="center"/>
    </xf>
    <xf numFmtId="166" fontId="61" fillId="0" borderId="1" xfId="0" applyNumberFormat="1" applyFont="1" applyFill="1" applyBorder="1" applyAlignment="1">
      <alignment horizontal="right" vertical="center"/>
    </xf>
    <xf numFmtId="166" fontId="62" fillId="4" borderId="1" xfId="0" applyNumberFormat="1" applyFont="1" applyFill="1" applyBorder="1" applyAlignment="1">
      <alignment horizontal="right" vertical="center"/>
    </xf>
    <xf numFmtId="166" fontId="11" fillId="4" borderId="8" xfId="0" applyNumberFormat="1" applyFont="1" applyFill="1" applyBorder="1" applyAlignment="1">
      <alignment horizontal="right" vertical="center"/>
    </xf>
    <xf numFmtId="166" fontId="24" fillId="4" borderId="8" xfId="0" applyNumberFormat="1" applyFont="1" applyFill="1" applyBorder="1" applyAlignment="1">
      <alignment horizontal="right" vertical="center"/>
    </xf>
    <xf numFmtId="166" fontId="24" fillId="5" borderId="8" xfId="0" applyNumberFormat="1" applyFont="1" applyFill="1" applyBorder="1" applyAlignment="1">
      <alignment horizontal="right" vertical="center"/>
    </xf>
    <xf numFmtId="49" fontId="7" fillId="5" borderId="1" xfId="0" applyNumberFormat="1" applyFont="1" applyFill="1" applyBorder="1" applyAlignment="1">
      <alignment horizontal="left" vertical="center" wrapText="1"/>
    </xf>
    <xf numFmtId="49" fontId="63" fillId="0" borderId="1" xfId="0" applyNumberFormat="1" applyFont="1" applyFill="1" applyBorder="1" applyAlignment="1">
      <alignment horizontal="left" vertical="center" wrapText="1"/>
    </xf>
    <xf numFmtId="169" fontId="2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vertical="center"/>
    </xf>
    <xf numFmtId="166" fontId="5" fillId="5" borderId="1" xfId="0" applyNumberFormat="1" applyFont="1" applyFill="1" applyBorder="1" applyAlignment="1">
      <alignment vertical="center"/>
    </xf>
    <xf numFmtId="166" fontId="19" fillId="2" borderId="1" xfId="0" applyNumberFormat="1" applyFont="1" applyFill="1" applyBorder="1" applyAlignment="1">
      <alignment horizontal="right" vertical="center"/>
    </xf>
    <xf numFmtId="0" fontId="64" fillId="0" borderId="0" xfId="0" applyFont="1"/>
    <xf numFmtId="0" fontId="34" fillId="5" borderId="1" xfId="0" applyNumberFormat="1" applyFont="1" applyFill="1" applyBorder="1" applyAlignment="1">
      <alignment horizontal="justify" vertical="center" wrapText="1"/>
    </xf>
    <xf numFmtId="49" fontId="65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66" fillId="0" borderId="1" xfId="0" applyNumberFormat="1" applyFont="1" applyFill="1" applyBorder="1" applyAlignment="1">
      <alignment horizontal="left" vertical="center" wrapText="1"/>
    </xf>
    <xf numFmtId="0" fontId="0" fillId="6" borderId="0" xfId="0" applyFill="1"/>
    <xf numFmtId="169" fontId="11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49" fontId="7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right"/>
    </xf>
    <xf numFmtId="169" fontId="24" fillId="0" borderId="0" xfId="0" applyNumberFormat="1" applyFont="1" applyAlignment="1">
      <alignment horizontal="right" vertical="center"/>
    </xf>
    <xf numFmtId="11" fontId="15" fillId="5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0" fontId="67" fillId="4" borderId="3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5" fillId="0" borderId="0" xfId="0" applyFont="1" applyAlignment="1"/>
    <xf numFmtId="0" fontId="56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9" fontId="68" fillId="0" borderId="0" xfId="0" applyNumberFormat="1" applyFont="1" applyAlignment="1">
      <alignment horizontal="right" vertical="top"/>
    </xf>
    <xf numFmtId="0" fontId="69" fillId="0" borderId="0" xfId="0" applyFont="1"/>
    <xf numFmtId="169" fontId="68" fillId="0" borderId="0" xfId="0" applyNumberFormat="1" applyFont="1" applyAlignment="1">
      <alignment horizontal="right" vertical="top"/>
    </xf>
    <xf numFmtId="0" fontId="70" fillId="0" borderId="0" xfId="0" applyFont="1" applyAlignment="1"/>
    <xf numFmtId="0" fontId="70" fillId="0" borderId="0" xfId="0" applyFont="1" applyAlignment="1">
      <alignment horizontal="right"/>
    </xf>
    <xf numFmtId="169" fontId="70" fillId="0" borderId="0" xfId="0" applyNumberFormat="1" applyFont="1" applyAlignment="1">
      <alignment vertical="center"/>
    </xf>
    <xf numFmtId="169" fontId="70" fillId="0" borderId="0" xfId="0" applyNumberFormat="1" applyFont="1" applyAlignment="1">
      <alignment horizontal="right" vertical="center"/>
    </xf>
    <xf numFmtId="169" fontId="55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4.xml"/><Relationship Id="rId117" Type="http://schemas.openxmlformats.org/officeDocument/2006/relationships/revisionLog" Target="revisionLog11.xml"/><Relationship Id="rId21" Type="http://schemas.openxmlformats.org/officeDocument/2006/relationships/revisionLog" Target="revisionLog141.xml"/><Relationship Id="rId42" Type="http://schemas.openxmlformats.org/officeDocument/2006/relationships/revisionLog" Target="revisionLog16.xml"/><Relationship Id="rId47" Type="http://schemas.openxmlformats.org/officeDocument/2006/relationships/revisionLog" Target="revisionLog17.xml"/><Relationship Id="rId63" Type="http://schemas.openxmlformats.org/officeDocument/2006/relationships/revisionLog" Target="revisionLog19.xml"/><Relationship Id="rId68" Type="http://schemas.openxmlformats.org/officeDocument/2006/relationships/revisionLog" Target="revisionLog110.xml"/><Relationship Id="rId84" Type="http://schemas.openxmlformats.org/officeDocument/2006/relationships/revisionLog" Target="revisionLog112.xml"/><Relationship Id="rId89" Type="http://schemas.openxmlformats.org/officeDocument/2006/relationships/revisionLog" Target="revisionLog113.xml"/><Relationship Id="rId112" Type="http://schemas.openxmlformats.org/officeDocument/2006/relationships/revisionLog" Target="revisionLog111.xml"/><Relationship Id="rId133" Type="http://schemas.openxmlformats.org/officeDocument/2006/relationships/revisionLog" Target="revisionLog12.xml"/><Relationship Id="rId138" Type="http://schemas.openxmlformats.org/officeDocument/2006/relationships/revisionLog" Target="revisionLog13.xml"/><Relationship Id="rId154" Type="http://schemas.openxmlformats.org/officeDocument/2006/relationships/revisionLog" Target="revisionLog15.xml"/><Relationship Id="rId159" Type="http://schemas.openxmlformats.org/officeDocument/2006/relationships/revisionLog" Target="revisionLog18.xml"/><Relationship Id="rId175" Type="http://schemas.openxmlformats.org/officeDocument/2006/relationships/revisionLog" Target="revisionLog114.xml"/><Relationship Id="rId170" Type="http://schemas.openxmlformats.org/officeDocument/2006/relationships/revisionLog" Target="revisionLog1141.xml"/><Relationship Id="rId16" Type="http://schemas.openxmlformats.org/officeDocument/2006/relationships/revisionLog" Target="revisionLog14111.xml"/><Relationship Id="rId107" Type="http://schemas.openxmlformats.org/officeDocument/2006/relationships/revisionLog" Target="revisionLog1111.xml"/><Relationship Id="rId11" Type="http://schemas.openxmlformats.org/officeDocument/2006/relationships/revisionLog" Target="revisionLog1311.xml"/><Relationship Id="rId32" Type="http://schemas.openxmlformats.org/officeDocument/2006/relationships/revisionLog" Target="revisionLog1711.xml"/><Relationship Id="rId37" Type="http://schemas.openxmlformats.org/officeDocument/2006/relationships/revisionLog" Target="revisionLog18111.xml"/><Relationship Id="rId53" Type="http://schemas.openxmlformats.org/officeDocument/2006/relationships/revisionLog" Target="revisionLog1121.xml"/><Relationship Id="rId58" Type="http://schemas.openxmlformats.org/officeDocument/2006/relationships/revisionLog" Target="revisionLog1112.xml"/><Relationship Id="rId74" Type="http://schemas.openxmlformats.org/officeDocument/2006/relationships/revisionLog" Target="revisionLog11411.xml"/><Relationship Id="rId79" Type="http://schemas.openxmlformats.org/officeDocument/2006/relationships/revisionLog" Target="revisionLog115.xml"/><Relationship Id="rId102" Type="http://schemas.openxmlformats.org/officeDocument/2006/relationships/revisionLog" Target="revisionLog131.xml"/><Relationship Id="rId123" Type="http://schemas.openxmlformats.org/officeDocument/2006/relationships/revisionLog" Target="revisionLog121.xml"/><Relationship Id="rId128" Type="http://schemas.openxmlformats.org/officeDocument/2006/relationships/revisionLog" Target="revisionLog151.xml"/><Relationship Id="rId144" Type="http://schemas.openxmlformats.org/officeDocument/2006/relationships/revisionLog" Target="revisionLog181.xml"/><Relationship Id="rId149" Type="http://schemas.openxmlformats.org/officeDocument/2006/relationships/revisionLog" Target="revisionLog1142.xml"/><Relationship Id="rId5" Type="http://schemas.openxmlformats.org/officeDocument/2006/relationships/revisionLog" Target="revisionLog12111.xml"/><Relationship Id="rId90" Type="http://schemas.openxmlformats.org/officeDocument/2006/relationships/revisionLog" Target="revisionLog117.xml"/><Relationship Id="rId95" Type="http://schemas.openxmlformats.org/officeDocument/2006/relationships/revisionLog" Target="revisionLog118.xml"/><Relationship Id="rId160" Type="http://schemas.openxmlformats.org/officeDocument/2006/relationships/revisionLog" Target="revisionLog116.xml"/><Relationship Id="rId165" Type="http://schemas.openxmlformats.org/officeDocument/2006/relationships/revisionLog" Target="revisionLog119.xml"/><Relationship Id="rId181" Type="http://schemas.openxmlformats.org/officeDocument/2006/relationships/revisionLog" Target="revisionLog120.xml"/><Relationship Id="rId186" Type="http://schemas.openxmlformats.org/officeDocument/2006/relationships/revisionLog" Target="revisionLog5.xml"/><Relationship Id="rId22" Type="http://schemas.openxmlformats.org/officeDocument/2006/relationships/revisionLog" Target="revisionLog1611111.xml"/><Relationship Id="rId27" Type="http://schemas.openxmlformats.org/officeDocument/2006/relationships/revisionLog" Target="revisionLog171111.xml"/><Relationship Id="rId43" Type="http://schemas.openxmlformats.org/officeDocument/2006/relationships/revisionLog" Target="revisionLog110111.xml"/><Relationship Id="rId48" Type="http://schemas.openxmlformats.org/officeDocument/2006/relationships/revisionLog" Target="revisionLog11211.xml"/><Relationship Id="rId64" Type="http://schemas.openxmlformats.org/officeDocument/2006/relationships/revisionLog" Target="revisionLog11511.xml"/><Relationship Id="rId69" Type="http://schemas.openxmlformats.org/officeDocument/2006/relationships/revisionLog" Target="revisionLog11611.xml"/><Relationship Id="rId113" Type="http://schemas.openxmlformats.org/officeDocument/2006/relationships/revisionLog" Target="revisionLog1511.xml"/><Relationship Id="rId118" Type="http://schemas.openxmlformats.org/officeDocument/2006/relationships/revisionLog" Target="revisionLog1811.xml"/><Relationship Id="rId134" Type="http://schemas.openxmlformats.org/officeDocument/2006/relationships/revisionLog" Target="revisionLog11421.xml"/><Relationship Id="rId139" Type="http://schemas.openxmlformats.org/officeDocument/2006/relationships/revisionLog" Target="revisionLog1161.xml"/><Relationship Id="rId80" Type="http://schemas.openxmlformats.org/officeDocument/2006/relationships/revisionLog" Target="revisionLog1181.xml"/><Relationship Id="rId85" Type="http://schemas.openxmlformats.org/officeDocument/2006/relationships/revisionLog" Target="revisionLog1172.xml"/><Relationship Id="rId150" Type="http://schemas.openxmlformats.org/officeDocument/2006/relationships/revisionLog" Target="revisionLog1191.xml"/><Relationship Id="rId155" Type="http://schemas.openxmlformats.org/officeDocument/2006/relationships/revisionLog" Target="revisionLog1201.xml"/><Relationship Id="rId171" Type="http://schemas.openxmlformats.org/officeDocument/2006/relationships/revisionLog" Target="revisionLog122.xml"/><Relationship Id="rId176" Type="http://schemas.openxmlformats.org/officeDocument/2006/relationships/revisionLog" Target="revisionLog123.xml"/><Relationship Id="rId12" Type="http://schemas.openxmlformats.org/officeDocument/2006/relationships/revisionLog" Target="revisionLog131211.xml"/><Relationship Id="rId17" Type="http://schemas.openxmlformats.org/officeDocument/2006/relationships/revisionLog" Target="revisionLog1411.xml"/><Relationship Id="rId33" Type="http://schemas.openxmlformats.org/officeDocument/2006/relationships/revisionLog" Target="revisionLog161.xml"/><Relationship Id="rId38" Type="http://schemas.openxmlformats.org/officeDocument/2006/relationships/revisionLog" Target="revisionLog171.xml"/><Relationship Id="rId59" Type="http://schemas.openxmlformats.org/officeDocument/2006/relationships/revisionLog" Target="revisionLog19211.xml"/><Relationship Id="rId103" Type="http://schemas.openxmlformats.org/officeDocument/2006/relationships/revisionLog" Target="revisionLog1113.xml"/><Relationship Id="rId108" Type="http://schemas.openxmlformats.org/officeDocument/2006/relationships/revisionLog" Target="revisionLog12112.xml"/><Relationship Id="rId124" Type="http://schemas.openxmlformats.org/officeDocument/2006/relationships/revisionLog" Target="revisionLog1521.xml"/><Relationship Id="rId129" Type="http://schemas.openxmlformats.org/officeDocument/2006/relationships/revisionLog" Target="revisionLog114211.xml"/><Relationship Id="rId54" Type="http://schemas.openxmlformats.org/officeDocument/2006/relationships/revisionLog" Target="revisionLog191.xml"/><Relationship Id="rId70" Type="http://schemas.openxmlformats.org/officeDocument/2006/relationships/revisionLog" Target="revisionLog117111.xml"/><Relationship Id="rId75" Type="http://schemas.openxmlformats.org/officeDocument/2006/relationships/revisionLog" Target="revisionLog11811.xml"/><Relationship Id="rId91" Type="http://schemas.openxmlformats.org/officeDocument/2006/relationships/revisionLog" Target="revisionLog12011.xml"/><Relationship Id="rId96" Type="http://schemas.openxmlformats.org/officeDocument/2006/relationships/revisionLog" Target="revisionLog1221.xml"/><Relationship Id="rId140" Type="http://schemas.openxmlformats.org/officeDocument/2006/relationships/revisionLog" Target="revisionLog1231.xml"/><Relationship Id="rId145" Type="http://schemas.openxmlformats.org/officeDocument/2006/relationships/revisionLog" Target="revisionLog1192.xml"/><Relationship Id="rId161" Type="http://schemas.openxmlformats.org/officeDocument/2006/relationships/revisionLog" Target="revisionLog125.xml"/><Relationship Id="rId166" Type="http://schemas.openxmlformats.org/officeDocument/2006/relationships/revisionLog" Target="revisionLog124.xml"/><Relationship Id="rId182" Type="http://schemas.openxmlformats.org/officeDocument/2006/relationships/revisionLog" Target="revisionLog126.xml"/><Relationship Id="rId1" Type="http://schemas.openxmlformats.org/officeDocument/2006/relationships/revisionLog" Target="revisionLog111111.xml"/><Relationship Id="rId6" Type="http://schemas.openxmlformats.org/officeDocument/2006/relationships/revisionLog" Target="revisionLog121121.xml"/><Relationship Id="rId23" Type="http://schemas.openxmlformats.org/officeDocument/2006/relationships/revisionLog" Target="revisionLog161111.xml"/><Relationship Id="rId28" Type="http://schemas.openxmlformats.org/officeDocument/2006/relationships/revisionLog" Target="revisionLog17111.xml"/><Relationship Id="rId49" Type="http://schemas.openxmlformats.org/officeDocument/2006/relationships/revisionLog" Target="revisionLog11212.xml"/><Relationship Id="rId114" Type="http://schemas.openxmlformats.org/officeDocument/2006/relationships/revisionLog" Target="revisionLog1821.xml"/><Relationship Id="rId119" Type="http://schemas.openxmlformats.org/officeDocument/2006/relationships/revisionLog" Target="revisionLog1142111.xml"/><Relationship Id="rId44" Type="http://schemas.openxmlformats.org/officeDocument/2006/relationships/revisionLog" Target="revisionLog11011.xml"/><Relationship Id="rId60" Type="http://schemas.openxmlformats.org/officeDocument/2006/relationships/revisionLog" Target="revisionLog11412.xml"/><Relationship Id="rId65" Type="http://schemas.openxmlformats.org/officeDocument/2006/relationships/revisionLog" Target="revisionLog1151.xml"/><Relationship Id="rId81" Type="http://schemas.openxmlformats.org/officeDocument/2006/relationships/revisionLog" Target="revisionLog118211.xml"/><Relationship Id="rId86" Type="http://schemas.openxmlformats.org/officeDocument/2006/relationships/revisionLog" Target="revisionLog120111.xml"/><Relationship Id="rId130" Type="http://schemas.openxmlformats.org/officeDocument/2006/relationships/revisionLog" Target="revisionLog1241.xml"/><Relationship Id="rId135" Type="http://schemas.openxmlformats.org/officeDocument/2006/relationships/revisionLog" Target="revisionLog1251.xml"/><Relationship Id="rId151" Type="http://schemas.openxmlformats.org/officeDocument/2006/relationships/revisionLog" Target="revisionLog128.xml"/><Relationship Id="rId156" Type="http://schemas.openxmlformats.org/officeDocument/2006/relationships/revisionLog" Target="revisionLog129.xml"/><Relationship Id="rId177" Type="http://schemas.openxmlformats.org/officeDocument/2006/relationships/revisionLog" Target="revisionLog132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72" Type="http://schemas.openxmlformats.org/officeDocument/2006/relationships/revisionLog" Target="revisionLog1321.xml"/><Relationship Id="rId180" Type="http://schemas.openxmlformats.org/officeDocument/2006/relationships/revisionLog" Target="revisionLog133.xml"/><Relationship Id="rId13" Type="http://schemas.openxmlformats.org/officeDocument/2006/relationships/revisionLog" Target="revisionLog123111.xml"/><Relationship Id="rId18" Type="http://schemas.openxmlformats.org/officeDocument/2006/relationships/revisionLog" Target="revisionLog13211.xml"/><Relationship Id="rId39" Type="http://schemas.openxmlformats.org/officeDocument/2006/relationships/revisionLog" Target="revisionLog152111.xml"/><Relationship Id="rId109" Type="http://schemas.openxmlformats.org/officeDocument/2006/relationships/revisionLog" Target="revisionLog2.xml"/><Relationship Id="rId34" Type="http://schemas.openxmlformats.org/officeDocument/2006/relationships/revisionLog" Target="revisionLog151211.xml"/><Relationship Id="rId50" Type="http://schemas.openxmlformats.org/officeDocument/2006/relationships/revisionLog" Target="revisionLog11131.xml"/><Relationship Id="rId55" Type="http://schemas.openxmlformats.org/officeDocument/2006/relationships/revisionLog" Target="revisionLog18211.xml"/><Relationship Id="rId76" Type="http://schemas.openxmlformats.org/officeDocument/2006/relationships/revisionLog" Target="revisionLog111311.xml"/><Relationship Id="rId97" Type="http://schemas.openxmlformats.org/officeDocument/2006/relationships/revisionLog" Target="revisionLog12411.xml"/><Relationship Id="rId104" Type="http://schemas.openxmlformats.org/officeDocument/2006/relationships/revisionLog" Target="revisionLog124111.xml"/><Relationship Id="rId120" Type="http://schemas.openxmlformats.org/officeDocument/2006/relationships/revisionLog" Target="revisionLog12511.xml"/><Relationship Id="rId125" Type="http://schemas.openxmlformats.org/officeDocument/2006/relationships/revisionLog" Target="revisionLog11613.xml"/><Relationship Id="rId141" Type="http://schemas.openxmlformats.org/officeDocument/2006/relationships/revisionLog" Target="revisionLog1261.xml"/><Relationship Id="rId146" Type="http://schemas.openxmlformats.org/officeDocument/2006/relationships/revisionLog" Target="revisionLog1271.xml"/><Relationship Id="rId167" Type="http://schemas.openxmlformats.org/officeDocument/2006/relationships/revisionLog" Target="revisionLog1301.xml"/><Relationship Id="rId7" Type="http://schemas.openxmlformats.org/officeDocument/2006/relationships/revisionLog" Target="revisionLog12121.xml"/><Relationship Id="rId71" Type="http://schemas.openxmlformats.org/officeDocument/2006/relationships/revisionLog" Target="revisionLog11112.xml"/><Relationship Id="rId92" Type="http://schemas.openxmlformats.org/officeDocument/2006/relationships/revisionLog" Target="revisionLog11421111.xml"/><Relationship Id="rId162" Type="http://schemas.openxmlformats.org/officeDocument/2006/relationships/revisionLog" Target="revisionLog13011.xml"/><Relationship Id="rId183" Type="http://schemas.openxmlformats.org/officeDocument/2006/relationships/revisionLog" Target="revisionLog1.xml"/><Relationship Id="rId2" Type="http://schemas.openxmlformats.org/officeDocument/2006/relationships/revisionLog" Target="revisionLog111112.xml"/><Relationship Id="rId29" Type="http://schemas.openxmlformats.org/officeDocument/2006/relationships/revisionLog" Target="revisionLog1611.xml"/><Relationship Id="rId24" Type="http://schemas.openxmlformats.org/officeDocument/2006/relationships/revisionLog" Target="revisionLog16111.xml"/><Relationship Id="rId40" Type="http://schemas.openxmlformats.org/officeDocument/2006/relationships/revisionLog" Target="revisionLog1911.xml"/><Relationship Id="rId45" Type="http://schemas.openxmlformats.org/officeDocument/2006/relationships/revisionLog" Target="revisionLog1101.xml"/><Relationship Id="rId66" Type="http://schemas.openxmlformats.org/officeDocument/2006/relationships/revisionLog" Target="revisionLog1131.xml"/><Relationship Id="rId87" Type="http://schemas.openxmlformats.org/officeDocument/2006/relationships/revisionLog" Target="revisionLog1162.xml"/><Relationship Id="rId110" Type="http://schemas.openxmlformats.org/officeDocument/2006/relationships/revisionLog" Target="revisionLog12611.xml"/><Relationship Id="rId115" Type="http://schemas.openxmlformats.org/officeDocument/2006/relationships/revisionLog" Target="revisionLog153.xml"/><Relationship Id="rId131" Type="http://schemas.openxmlformats.org/officeDocument/2006/relationships/revisionLog" Target="revisionLog12711.xml"/><Relationship Id="rId136" Type="http://schemas.openxmlformats.org/officeDocument/2006/relationships/revisionLog" Target="revisionLog1281.xml"/><Relationship Id="rId157" Type="http://schemas.openxmlformats.org/officeDocument/2006/relationships/revisionLog" Target="revisionLog130111.xml"/><Relationship Id="rId178" Type="http://schemas.openxmlformats.org/officeDocument/2006/relationships/revisionLog" Target="revisionLog1331.xml"/><Relationship Id="rId61" Type="http://schemas.openxmlformats.org/officeDocument/2006/relationships/revisionLog" Target="revisionLog1921.xml"/><Relationship Id="rId82" Type="http://schemas.openxmlformats.org/officeDocument/2006/relationships/revisionLog" Target="revisionLog116131.xml"/><Relationship Id="rId152" Type="http://schemas.openxmlformats.org/officeDocument/2006/relationships/revisionLog" Target="revisionLog1291.xml"/><Relationship Id="rId173" Type="http://schemas.openxmlformats.org/officeDocument/2006/relationships/revisionLog" Target="revisionLog13311.xml"/><Relationship Id="rId19" Type="http://schemas.openxmlformats.org/officeDocument/2006/relationships/revisionLog" Target="revisionLog1511111.xml"/><Relationship Id="rId14" Type="http://schemas.openxmlformats.org/officeDocument/2006/relationships/revisionLog" Target="revisionLog1411111.xml"/><Relationship Id="rId30" Type="http://schemas.openxmlformats.org/officeDocument/2006/relationships/revisionLog" Target="revisionLog18111111.xml"/><Relationship Id="rId35" Type="http://schemas.openxmlformats.org/officeDocument/2006/relationships/revisionLog" Target="revisionLog19111.xml"/><Relationship Id="rId56" Type="http://schemas.openxmlformats.org/officeDocument/2006/relationships/revisionLog" Target="revisionLog111211.xml"/><Relationship Id="rId77" Type="http://schemas.openxmlformats.org/officeDocument/2006/relationships/revisionLog" Target="revisionLog1171.xml"/><Relationship Id="rId100" Type="http://schemas.openxmlformats.org/officeDocument/2006/relationships/revisionLog" Target="revisionLog1312.xml"/><Relationship Id="rId105" Type="http://schemas.openxmlformats.org/officeDocument/2006/relationships/revisionLog" Target="revisionLog11111.xml"/><Relationship Id="rId126" Type="http://schemas.openxmlformats.org/officeDocument/2006/relationships/revisionLog" Target="revisionLog152.xml"/><Relationship Id="rId147" Type="http://schemas.openxmlformats.org/officeDocument/2006/relationships/revisionLog" Target="revisionLog12911.xml"/><Relationship Id="rId168" Type="http://schemas.openxmlformats.org/officeDocument/2006/relationships/revisionLog" Target="revisionLog133111.xml"/><Relationship Id="rId8" Type="http://schemas.openxmlformats.org/officeDocument/2006/relationships/revisionLog" Target="revisionLog11311.xml"/><Relationship Id="rId51" Type="http://schemas.openxmlformats.org/officeDocument/2006/relationships/revisionLog" Target="revisionLog114111.xml"/><Relationship Id="rId72" Type="http://schemas.openxmlformats.org/officeDocument/2006/relationships/revisionLog" Target="revisionLog11711.xml"/><Relationship Id="rId93" Type="http://schemas.openxmlformats.org/officeDocument/2006/relationships/revisionLog" Target="revisionLog1182.xml"/><Relationship Id="rId98" Type="http://schemas.openxmlformats.org/officeDocument/2006/relationships/revisionLog" Target="revisionLog13121.xml"/><Relationship Id="rId121" Type="http://schemas.openxmlformats.org/officeDocument/2006/relationships/revisionLog" Target="revisionLog1211.xml"/><Relationship Id="rId142" Type="http://schemas.openxmlformats.org/officeDocument/2006/relationships/revisionLog" Target="revisionLog11921.xml"/><Relationship Id="rId163" Type="http://schemas.openxmlformats.org/officeDocument/2006/relationships/revisionLog" Target="revisionLog12421.xml"/><Relationship Id="rId184" Type="http://schemas.openxmlformats.org/officeDocument/2006/relationships/revisionLog" Target="revisionLog3.xml"/><Relationship Id="rId3" Type="http://schemas.openxmlformats.org/officeDocument/2006/relationships/revisionLog" Target="revisionLog1112111.xml"/><Relationship Id="rId25" Type="http://schemas.openxmlformats.org/officeDocument/2006/relationships/revisionLog" Target="revisionLog15111.xml"/><Relationship Id="rId46" Type="http://schemas.openxmlformats.org/officeDocument/2006/relationships/revisionLog" Target="revisionLog18113.xml"/><Relationship Id="rId67" Type="http://schemas.openxmlformats.org/officeDocument/2006/relationships/revisionLog" Target="revisionLog116111.xml"/><Relationship Id="rId116" Type="http://schemas.openxmlformats.org/officeDocument/2006/relationships/revisionLog" Target="revisionLog182.xml"/><Relationship Id="rId137" Type="http://schemas.openxmlformats.org/officeDocument/2006/relationships/revisionLog" Target="revisionLog11614.xml"/><Relationship Id="rId158" Type="http://schemas.openxmlformats.org/officeDocument/2006/relationships/revisionLog" Target="revisionLog1331111.xml"/><Relationship Id="rId20" Type="http://schemas.openxmlformats.org/officeDocument/2006/relationships/revisionLog" Target="revisionLog151111.xml"/><Relationship Id="rId41" Type="http://schemas.openxmlformats.org/officeDocument/2006/relationships/revisionLog" Target="revisionLog18112.xml"/><Relationship Id="rId62" Type="http://schemas.openxmlformats.org/officeDocument/2006/relationships/revisionLog" Target="revisionLog192.xml"/><Relationship Id="rId83" Type="http://schemas.openxmlformats.org/officeDocument/2006/relationships/revisionLog" Target="revisionLog11911.xml"/><Relationship Id="rId88" Type="http://schemas.openxmlformats.org/officeDocument/2006/relationships/revisionLog" Target="revisionLog11821.xml"/><Relationship Id="rId111" Type="http://schemas.openxmlformats.org/officeDocument/2006/relationships/revisionLog" Target="revisionLog1512.xml"/><Relationship Id="rId132" Type="http://schemas.openxmlformats.org/officeDocument/2006/relationships/revisionLog" Target="revisionLog11612.xml"/><Relationship Id="rId153" Type="http://schemas.openxmlformats.org/officeDocument/2006/relationships/revisionLog" Target="revisionLog124211.xml"/><Relationship Id="rId174" Type="http://schemas.openxmlformats.org/officeDocument/2006/relationships/revisionLog" Target="revisionLog134.xml"/><Relationship Id="rId179" Type="http://schemas.openxmlformats.org/officeDocument/2006/relationships/revisionLog" Target="revisionLog135.xml"/><Relationship Id="rId15" Type="http://schemas.openxmlformats.org/officeDocument/2006/relationships/revisionLog" Target="revisionLog141111.xml"/><Relationship Id="rId36" Type="http://schemas.openxmlformats.org/officeDocument/2006/relationships/revisionLog" Target="revisionLog181111.xml"/><Relationship Id="rId57" Type="http://schemas.openxmlformats.org/officeDocument/2006/relationships/revisionLog" Target="revisionLog11121.xml"/><Relationship Id="rId106" Type="http://schemas.openxmlformats.org/officeDocument/2006/relationships/revisionLog" Target="revisionLog1212.xml"/><Relationship Id="rId127" Type="http://schemas.openxmlformats.org/officeDocument/2006/relationships/revisionLog" Target="revisionLog116121.xml"/><Relationship Id="rId10" Type="http://schemas.openxmlformats.org/officeDocument/2006/relationships/revisionLog" Target="revisionLog13111.xml"/><Relationship Id="rId31" Type="http://schemas.openxmlformats.org/officeDocument/2006/relationships/revisionLog" Target="revisionLog1811111.xml"/><Relationship Id="rId52" Type="http://schemas.openxmlformats.org/officeDocument/2006/relationships/revisionLog" Target="revisionLog11312.xml"/><Relationship Id="rId73" Type="http://schemas.openxmlformats.org/officeDocument/2006/relationships/revisionLog" Target="revisionLog1161211.xml"/><Relationship Id="rId78" Type="http://schemas.openxmlformats.org/officeDocument/2006/relationships/revisionLog" Target="revisionLog11721.xml"/><Relationship Id="rId94" Type="http://schemas.openxmlformats.org/officeDocument/2006/relationships/revisionLog" Target="revisionLog12211.xml"/><Relationship Id="rId99" Type="http://schemas.openxmlformats.org/officeDocument/2006/relationships/revisionLog" Target="revisionLog15121.xml"/><Relationship Id="rId101" Type="http://schemas.openxmlformats.org/officeDocument/2006/relationships/revisionLog" Target="revisionLog12311.xml"/><Relationship Id="rId122" Type="http://schemas.openxmlformats.org/officeDocument/2006/relationships/revisionLog" Target="revisionLog15211.xml"/><Relationship Id="rId143" Type="http://schemas.openxmlformats.org/officeDocument/2006/relationships/revisionLog" Target="revisionLog1262.xml"/><Relationship Id="rId148" Type="http://schemas.openxmlformats.org/officeDocument/2006/relationships/revisionLog" Target="revisionLog127.xml"/><Relationship Id="rId164" Type="http://schemas.openxmlformats.org/officeDocument/2006/relationships/revisionLog" Target="revisionLog1242.xml"/><Relationship Id="rId169" Type="http://schemas.openxmlformats.org/officeDocument/2006/relationships/revisionLog" Target="revisionLog130.xml"/><Relationship Id="rId185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D2B820C-51EF-410F-8EC9-7202DA75EB6A}" diskRevisions="1" revisionId="2001" version="186">
  <header guid="{B033439F-16AA-4F40-B4D3-214A16558C0E}" dateTime="2014-02-19T09:08:58" maxSheetId="6" userName="Администратор" r:id="rId1">
    <sheetIdMap count="5">
      <sheetId val="1"/>
      <sheetId val="2"/>
      <sheetId val="3"/>
      <sheetId val="4"/>
      <sheetId val="5"/>
    </sheetIdMap>
  </header>
  <header guid="{0EDAD084-D4BC-4C63-90E2-D3D848C85B43}" dateTime="2014-02-19T09:24:16" maxSheetId="6" userName="user" r:id="rId2" minRId="1">
    <sheetIdMap count="5">
      <sheetId val="1"/>
      <sheetId val="2"/>
      <sheetId val="3"/>
      <sheetId val="4"/>
      <sheetId val="5"/>
    </sheetIdMap>
  </header>
  <header guid="{A831B2B5-66BD-4971-BFBF-D500912A0FA8}" dateTime="2014-02-19T11:41:12" maxSheetId="6" userName="й1" r:id="rId3" minRId="8" maxRId="11">
    <sheetIdMap count="5">
      <sheetId val="1"/>
      <sheetId val="2"/>
      <sheetId val="3"/>
      <sheetId val="4"/>
      <sheetId val="5"/>
    </sheetIdMap>
  </header>
  <header guid="{8B5FA00F-F203-4008-B723-2869BF3DD508}" dateTime="2014-02-19T12:46:23" maxSheetId="6" userName="й1" r:id="rId4">
    <sheetIdMap count="5">
      <sheetId val="1"/>
      <sheetId val="2"/>
      <sheetId val="3"/>
      <sheetId val="4"/>
      <sheetId val="5"/>
    </sheetIdMap>
  </header>
  <header guid="{A9CE0F7A-8B55-4945-88AD-316DD7E8A984}" dateTime="2014-02-19T14:45:38" maxSheetId="6" userName="й1" r:id="rId5" minRId="22" maxRId="53">
    <sheetIdMap count="5">
      <sheetId val="1"/>
      <sheetId val="2"/>
      <sheetId val="3"/>
      <sheetId val="4"/>
      <sheetId val="5"/>
    </sheetIdMap>
  </header>
  <header guid="{5DDE2F11-A1CB-412F-8E43-2B32A816C7EF}" dateTime="2014-02-19T14:49:48" maxSheetId="6" userName="й1" r:id="rId6" minRId="59" maxRId="67">
    <sheetIdMap count="5">
      <sheetId val="1"/>
      <sheetId val="2"/>
      <sheetId val="3"/>
      <sheetId val="4"/>
      <sheetId val="5"/>
    </sheetIdMap>
  </header>
  <header guid="{A112D14E-31AA-4423-AC2D-7D7E1C5AD06C}" dateTime="2014-02-19T15:07:13" maxSheetId="6" userName="й1" r:id="rId7">
    <sheetIdMap count="5">
      <sheetId val="1"/>
      <sheetId val="2"/>
      <sheetId val="3"/>
      <sheetId val="4"/>
      <sheetId val="5"/>
    </sheetIdMap>
  </header>
  <header guid="{6D47A9B6-74D4-4EA0-9E4B-F6EE56ED1A70}" dateTime="2014-02-19T15:16:05" maxSheetId="6" userName="й1" r:id="rId8">
    <sheetIdMap count="5">
      <sheetId val="1"/>
      <sheetId val="2"/>
      <sheetId val="3"/>
      <sheetId val="4"/>
      <sheetId val="5"/>
    </sheetIdMap>
  </header>
  <header guid="{8944782F-AC37-4167-BF86-7A0759812EF5}" dateTime="2014-02-19T15:38:04" maxSheetId="6" userName="й1" r:id="rId9">
    <sheetIdMap count="5">
      <sheetId val="1"/>
      <sheetId val="2"/>
      <sheetId val="3"/>
      <sheetId val="4"/>
      <sheetId val="5"/>
    </sheetIdMap>
  </header>
  <header guid="{78ABDCB9-31ED-499D-A8E6-4362414A172B}" dateTime="2014-02-20T11:50:27" maxSheetId="6" userName="й1" r:id="rId10">
    <sheetIdMap count="5">
      <sheetId val="1"/>
      <sheetId val="2"/>
      <sheetId val="3"/>
      <sheetId val="4"/>
      <sheetId val="5"/>
    </sheetIdMap>
  </header>
  <header guid="{0AEE956F-CF42-4D2A-BF12-B1419D65B3A5}" dateTime="2014-02-20T11:56:39" maxSheetId="6" userName="й1" r:id="rId11" minRId="93">
    <sheetIdMap count="5">
      <sheetId val="1"/>
      <sheetId val="2"/>
      <sheetId val="3"/>
      <sheetId val="4"/>
      <sheetId val="5"/>
    </sheetIdMap>
  </header>
  <header guid="{E848AD20-294A-4370-BEAE-CC7742E8493E}" dateTime="2014-02-20T11:59:50" maxSheetId="6" userName="й1" r:id="rId12" minRId="99" maxRId="100">
    <sheetIdMap count="5">
      <sheetId val="1"/>
      <sheetId val="2"/>
      <sheetId val="3"/>
      <sheetId val="4"/>
      <sheetId val="5"/>
    </sheetIdMap>
  </header>
  <header guid="{E3B41A7B-264F-4440-AD05-9DD7F0DDD0CA}" dateTime="2014-02-20T12:00:22" maxSheetId="6" userName="й1" r:id="rId13">
    <sheetIdMap count="5">
      <sheetId val="1"/>
      <sheetId val="2"/>
      <sheetId val="3"/>
      <sheetId val="4"/>
      <sheetId val="5"/>
    </sheetIdMap>
  </header>
  <header guid="{536FE7F6-06CA-4E4A-A59B-3F3487B3D75E}" dateTime="2014-02-20T16:44:37" maxSheetId="6" userName="й1" r:id="rId14" minRId="111" maxRId="122">
    <sheetIdMap count="5">
      <sheetId val="1"/>
      <sheetId val="2"/>
      <sheetId val="3"/>
      <sheetId val="4"/>
      <sheetId val="5"/>
    </sheetIdMap>
  </header>
  <header guid="{8C4C6530-375A-4922-A119-E3BA4463D587}" dateTime="2014-02-20T16:45:11" maxSheetId="6" userName="й1" r:id="rId15">
    <sheetIdMap count="5">
      <sheetId val="1"/>
      <sheetId val="2"/>
      <sheetId val="3"/>
      <sheetId val="4"/>
      <sheetId val="5"/>
    </sheetIdMap>
  </header>
  <header guid="{8BE9E704-FB50-408D-A41E-8EE5DF1FFC9E}" dateTime="2014-02-20T16:56:40" maxSheetId="6" userName="й1" r:id="rId16" minRId="133" maxRId="152">
    <sheetIdMap count="5">
      <sheetId val="1"/>
      <sheetId val="2"/>
      <sheetId val="3"/>
      <sheetId val="4"/>
      <sheetId val="5"/>
    </sheetIdMap>
  </header>
  <header guid="{7B774683-719E-4720-81C4-832F0AFC655E}" dateTime="2014-02-20T17:00:15" maxSheetId="6" userName="й1" r:id="rId17" minRId="158" maxRId="159">
    <sheetIdMap count="5">
      <sheetId val="1"/>
      <sheetId val="2"/>
      <sheetId val="3"/>
      <sheetId val="4"/>
      <sheetId val="5"/>
    </sheetIdMap>
  </header>
  <header guid="{A61054EB-951D-40F0-B0A2-B0EFE193EE35}" dateTime="2014-02-20T17:00:40" maxSheetId="6" userName="й1" r:id="rId18">
    <sheetIdMap count="5">
      <sheetId val="1"/>
      <sheetId val="2"/>
      <sheetId val="3"/>
      <sheetId val="4"/>
      <sheetId val="5"/>
    </sheetIdMap>
  </header>
  <header guid="{D75CAC6F-2F5D-422F-AB16-DB9560752218}" dateTime="2014-02-21T11:43:58" maxSheetId="6" userName="й1" r:id="rId19" minRId="170" maxRId="181">
    <sheetIdMap count="5">
      <sheetId val="1"/>
      <sheetId val="2"/>
      <sheetId val="3"/>
      <sheetId val="4"/>
      <sheetId val="5"/>
    </sheetIdMap>
  </header>
  <header guid="{CE34BA21-E520-405C-855C-6426C05DDDE5}" dateTime="2014-02-21T11:46:33" maxSheetId="6" userName="й1" r:id="rId20" minRId="187">
    <sheetIdMap count="5">
      <sheetId val="1"/>
      <sheetId val="2"/>
      <sheetId val="3"/>
      <sheetId val="4"/>
      <sheetId val="5"/>
    </sheetIdMap>
  </header>
  <header guid="{19BF25CD-049C-4781-8DA3-63D33B2A9BC1}" dateTime="2014-02-21T11:46:45" maxSheetId="6" userName="й1" r:id="rId21">
    <sheetIdMap count="5">
      <sheetId val="1"/>
      <sheetId val="2"/>
      <sheetId val="3"/>
      <sheetId val="4"/>
      <sheetId val="5"/>
    </sheetIdMap>
  </header>
  <header guid="{AFE29312-83C0-45BA-9A12-AA051342C791}" dateTime="2014-02-21T14:00:30" maxSheetId="6" userName="й1" r:id="rId22">
    <sheetIdMap count="5">
      <sheetId val="1"/>
      <sheetId val="2"/>
      <sheetId val="3"/>
      <sheetId val="4"/>
      <sheetId val="5"/>
    </sheetIdMap>
  </header>
  <header guid="{F1E18618-7B6D-42F4-A301-35F40D992D43}" dateTime="2014-02-21T14:48:35" maxSheetId="6" userName="й1" r:id="rId23" minRId="203" maxRId="240">
    <sheetIdMap count="5">
      <sheetId val="1"/>
      <sheetId val="2"/>
      <sheetId val="3"/>
      <sheetId val="4"/>
      <sheetId val="5"/>
    </sheetIdMap>
  </header>
  <header guid="{9096ABC1-FB31-42AB-B857-9C72AAB32C09}" dateTime="2014-02-21T14:49:23" maxSheetId="6" userName="й1" r:id="rId24">
    <sheetIdMap count="5">
      <sheetId val="1"/>
      <sheetId val="2"/>
      <sheetId val="3"/>
      <sheetId val="4"/>
      <sheetId val="5"/>
    </sheetIdMap>
  </header>
  <header guid="{6C486007-4D8B-4D2A-8EF5-46F6D0F905B6}" dateTime="2014-02-24T12:04:26" maxSheetId="6" userName="Администратор" r:id="rId25" minRId="251">
    <sheetIdMap count="5">
      <sheetId val="1"/>
      <sheetId val="2"/>
      <sheetId val="3"/>
      <sheetId val="4"/>
      <sheetId val="5"/>
    </sheetIdMap>
  </header>
  <header guid="{64952187-CADB-4ACF-B926-683846A0A196}" dateTime="2014-02-24T14:15:29" maxSheetId="6" userName="user" r:id="rId26" minRId="259" maxRId="272">
    <sheetIdMap count="5">
      <sheetId val="1"/>
      <sheetId val="2"/>
      <sheetId val="3"/>
      <sheetId val="4"/>
      <sheetId val="5"/>
    </sheetIdMap>
  </header>
  <header guid="{4DE958CA-E323-44AD-BD95-4E6DDA7A0CCA}" dateTime="2014-02-24T14:21:24" maxSheetId="6" userName="user" r:id="rId27" minRId="279" maxRId="281">
    <sheetIdMap count="5">
      <sheetId val="1"/>
      <sheetId val="2"/>
      <sheetId val="3"/>
      <sheetId val="4"/>
      <sheetId val="5"/>
    </sheetIdMap>
  </header>
  <header guid="{B6770A3A-BA5E-4312-AC98-70610B6CC6E8}" dateTime="2014-02-24T14:32:37" maxSheetId="6" userName="user" r:id="rId28" minRId="288" maxRId="301">
    <sheetIdMap count="5">
      <sheetId val="1"/>
      <sheetId val="2"/>
      <sheetId val="3"/>
      <sheetId val="4"/>
      <sheetId val="5"/>
    </sheetIdMap>
  </header>
  <header guid="{65415C6C-714A-4545-8B3A-4F60024E054E}" dateTime="2014-02-24T14:36:07" maxSheetId="6" userName="user" r:id="rId29" minRId="308">
    <sheetIdMap count="5">
      <sheetId val="1"/>
      <sheetId val="2"/>
      <sheetId val="3"/>
      <sheetId val="4"/>
      <sheetId val="5"/>
    </sheetIdMap>
  </header>
  <header guid="{F21D69E8-1A76-452F-8D0A-1568A98CC698}" dateTime="2014-02-24T14:38:52" maxSheetId="6" userName="Администратор" r:id="rId30" minRId="315" maxRId="326">
    <sheetIdMap count="5">
      <sheetId val="1"/>
      <sheetId val="2"/>
      <sheetId val="3"/>
      <sheetId val="4"/>
      <sheetId val="5"/>
    </sheetIdMap>
  </header>
  <header guid="{FE48744A-56A1-43F1-94BA-537B8CD3FC99}" dateTime="2014-02-24T14:39:03" maxSheetId="6" userName="Администратор" r:id="rId31" minRId="334">
    <sheetIdMap count="5">
      <sheetId val="1"/>
      <sheetId val="2"/>
      <sheetId val="3"/>
      <sheetId val="4"/>
      <sheetId val="5"/>
    </sheetIdMap>
  </header>
  <header guid="{3D202D67-D754-4944-B479-FF923BCE7D39}" dateTime="2014-02-24T15:33:36" maxSheetId="6" userName="Администратор" r:id="rId32" minRId="342" maxRId="343">
    <sheetIdMap count="5">
      <sheetId val="1"/>
      <sheetId val="2"/>
      <sheetId val="3"/>
      <sheetId val="4"/>
      <sheetId val="5"/>
    </sheetIdMap>
  </header>
  <header guid="{3FFFDB5C-6D0F-451F-8469-E570FE0B086D}" dateTime="2014-02-24T16:32:01" maxSheetId="6" userName="й1" r:id="rId33">
    <sheetIdMap count="5">
      <sheetId val="1"/>
      <sheetId val="2"/>
      <sheetId val="3"/>
      <sheetId val="4"/>
      <sheetId val="5"/>
    </sheetIdMap>
  </header>
  <header guid="{2596256B-AF3E-403B-8F54-205F7A60D4DD}" dateTime="2014-02-24T16:54:33" maxSheetId="6" userName="user" r:id="rId34" minRId="356" maxRId="358">
    <sheetIdMap count="5">
      <sheetId val="1"/>
      <sheetId val="2"/>
      <sheetId val="3"/>
      <sheetId val="4"/>
      <sheetId val="5"/>
    </sheetIdMap>
  </header>
  <header guid="{0AE0FD7C-9C69-4C0A-B266-EAB7FE7BC070}" dateTime="2014-02-24T16:55:09" maxSheetId="6" userName="user" r:id="rId35">
    <sheetIdMap count="5">
      <sheetId val="1"/>
      <sheetId val="2"/>
      <sheetId val="3"/>
      <sheetId val="4"/>
      <sheetId val="5"/>
    </sheetIdMap>
  </header>
  <header guid="{7DB2CC73-6F73-4F4E-832C-D9C5D9FD9BCE}" dateTime="2014-02-24T16:57:45" maxSheetId="6" userName="user" r:id="rId36" minRId="371" maxRId="372">
    <sheetIdMap count="5">
      <sheetId val="1"/>
      <sheetId val="2"/>
      <sheetId val="3"/>
      <sheetId val="4"/>
      <sheetId val="5"/>
    </sheetIdMap>
  </header>
  <header guid="{17B3423C-45E0-49EB-A6A1-0890C777A2F9}" dateTime="2014-02-25T08:28:37" maxSheetId="6" userName="user" r:id="rId37" minRId="379">
    <sheetIdMap count="5">
      <sheetId val="1"/>
      <sheetId val="2"/>
      <sheetId val="3"/>
      <sheetId val="4"/>
      <sheetId val="5"/>
    </sheetIdMap>
  </header>
  <header guid="{6AC23CE2-AB2D-421F-807D-58E8A7C012D4}" dateTime="2014-02-25T08:50:41" maxSheetId="6" userName="Администратор" r:id="rId38">
    <sheetIdMap count="5">
      <sheetId val="1"/>
      <sheetId val="2"/>
      <sheetId val="3"/>
      <sheetId val="4"/>
      <sheetId val="5"/>
    </sheetIdMap>
  </header>
  <header guid="{165B51B4-4651-4BA2-9793-0C5FEFDFBDFD}" dateTime="2014-02-25T09:05:22" maxSheetId="6" userName="user" r:id="rId39">
    <sheetIdMap count="5">
      <sheetId val="1"/>
      <sheetId val="2"/>
      <sheetId val="3"/>
      <sheetId val="4"/>
      <sheetId val="5"/>
    </sheetIdMap>
  </header>
  <header guid="{3D640156-860A-4435-963A-CCDEC7882300}" dateTime="2014-02-25T09:49:00" maxSheetId="6" userName="й1" r:id="rId40" minRId="399" maxRId="448">
    <sheetIdMap count="5">
      <sheetId val="1"/>
      <sheetId val="2"/>
      <sheetId val="3"/>
      <sheetId val="4"/>
      <sheetId val="5"/>
    </sheetIdMap>
  </header>
  <header guid="{FC52ED6B-A498-4570-B165-0A05269481AA}" dateTime="2014-02-25T09:50:03" maxSheetId="6" userName="й1" r:id="rId41" minRId="454" maxRId="457">
    <sheetIdMap count="5">
      <sheetId val="1"/>
      <sheetId val="2"/>
      <sheetId val="3"/>
      <sheetId val="4"/>
      <sheetId val="5"/>
    </sheetIdMap>
  </header>
  <header guid="{E8EE4B24-0542-406F-A9C5-66C467A6AFDD}" dateTime="2014-02-25T09:51:26" maxSheetId="6" userName="й1" r:id="rId42" minRId="463" maxRId="474">
    <sheetIdMap count="5">
      <sheetId val="1"/>
      <sheetId val="2"/>
      <sheetId val="3"/>
      <sheetId val="4"/>
      <sheetId val="5"/>
    </sheetIdMap>
  </header>
  <header guid="{F5A5EFDA-3034-4E5F-A790-D4F836031327}" dateTime="2014-02-25T09:53:31" maxSheetId="6" userName="й1" r:id="rId43" minRId="480" maxRId="495">
    <sheetIdMap count="5">
      <sheetId val="1"/>
      <sheetId val="2"/>
      <sheetId val="3"/>
      <sheetId val="4"/>
      <sheetId val="5"/>
    </sheetIdMap>
  </header>
  <header guid="{47F18071-B7FA-417A-8E3F-869377AEF243}" dateTime="2014-02-25T09:55:34" maxSheetId="6" userName="й1" r:id="rId44" minRId="501" maxRId="525">
    <sheetIdMap count="5">
      <sheetId val="1"/>
      <sheetId val="2"/>
      <sheetId val="3"/>
      <sheetId val="4"/>
      <sheetId val="5"/>
    </sheetIdMap>
  </header>
  <header guid="{706A33BD-FA52-4834-9A69-2E9287C3A94F}" dateTime="2014-02-25T09:57:57" maxSheetId="6" userName="й1" r:id="rId45" minRId="531" maxRId="542">
    <sheetIdMap count="5">
      <sheetId val="1"/>
      <sheetId val="2"/>
      <sheetId val="3"/>
      <sheetId val="4"/>
      <sheetId val="5"/>
    </sheetIdMap>
  </header>
  <header guid="{618CEEFC-03AE-4F4B-BD22-E0CF55BAB261}" dateTime="2014-02-25T10:02:27" maxSheetId="6" userName="й1" r:id="rId46" minRId="548" maxRId="582">
    <sheetIdMap count="5">
      <sheetId val="1"/>
      <sheetId val="2"/>
      <sheetId val="3"/>
      <sheetId val="4"/>
      <sheetId val="5"/>
    </sheetIdMap>
  </header>
  <header guid="{03CCE8DD-BBFB-4DB1-918F-EE5F33B38BB0}" dateTime="2014-02-25T10:03:40" maxSheetId="6" userName="й1" r:id="rId47" minRId="588" maxRId="590">
    <sheetIdMap count="5">
      <sheetId val="1"/>
      <sheetId val="2"/>
      <sheetId val="3"/>
      <sheetId val="4"/>
      <sheetId val="5"/>
    </sheetIdMap>
  </header>
  <header guid="{CD3714E0-7B96-40F3-9B8A-35BB25223F6B}" dateTime="2014-02-25T10:05:28" maxSheetId="6" userName="й1" r:id="rId48" minRId="596" maxRId="600">
    <sheetIdMap count="5">
      <sheetId val="1"/>
      <sheetId val="2"/>
      <sheetId val="3"/>
      <sheetId val="4"/>
      <sheetId val="5"/>
    </sheetIdMap>
  </header>
  <header guid="{79DFA19F-FB3C-4711-B453-4D250D7DB647}" dateTime="2014-02-25T10:07:48" maxSheetId="6" userName="й1" r:id="rId49" minRId="606" maxRId="630">
    <sheetIdMap count="5">
      <sheetId val="1"/>
      <sheetId val="2"/>
      <sheetId val="3"/>
      <sheetId val="4"/>
      <sheetId val="5"/>
    </sheetIdMap>
  </header>
  <header guid="{09F2C390-5346-45E3-BA93-E4393B63405F}" dateTime="2014-02-25T10:25:10" maxSheetId="6" userName="й1" r:id="rId50">
    <sheetIdMap count="5">
      <sheetId val="1"/>
      <sheetId val="2"/>
      <sheetId val="3"/>
      <sheetId val="4"/>
      <sheetId val="5"/>
    </sheetIdMap>
  </header>
  <header guid="{9B35E3BB-1848-4DA3-8FFB-4CBEC0856D3A}" dateTime="2014-02-25T10:27:16" maxSheetId="6" userName="user" r:id="rId51">
    <sheetIdMap count="5">
      <sheetId val="1"/>
      <sheetId val="2"/>
      <sheetId val="3"/>
      <sheetId val="4"/>
      <sheetId val="5"/>
    </sheetIdMap>
  </header>
  <header guid="{D16A963E-3153-43EB-B92B-6AAD904C7D92}" dateTime="2014-02-25T11:11:59" maxSheetId="6" userName="user" r:id="rId52" minRId="647" maxRId="685">
    <sheetIdMap count="5">
      <sheetId val="1"/>
      <sheetId val="2"/>
      <sheetId val="3"/>
      <sheetId val="4"/>
      <sheetId val="5"/>
    </sheetIdMap>
  </header>
  <header guid="{2C14852B-5A40-434D-94F4-64E22A0FAEB7}" dateTime="2014-02-25T11:13:23" maxSheetId="6" userName="user" r:id="rId53" minRId="692">
    <sheetIdMap count="5">
      <sheetId val="1"/>
      <sheetId val="2"/>
      <sheetId val="3"/>
      <sheetId val="4"/>
      <sheetId val="5"/>
    </sheetIdMap>
  </header>
  <header guid="{3B8790A0-CCDA-4F8C-8579-58F45AD1FA06}" dateTime="2014-02-25T11:19:11" maxSheetId="6" userName="й1" r:id="rId54" minRId="699" maxRId="706">
    <sheetIdMap count="5">
      <sheetId val="1"/>
      <sheetId val="2"/>
      <sheetId val="3"/>
      <sheetId val="4"/>
      <sheetId val="5"/>
    </sheetIdMap>
  </header>
  <header guid="{8C3C8214-C8F7-471C-B8F1-C3020E7C817F}" dateTime="2014-02-25T11:19:19" maxSheetId="6" userName="й1" r:id="rId55">
    <sheetIdMap count="5">
      <sheetId val="1"/>
      <sheetId val="2"/>
      <sheetId val="3"/>
      <sheetId val="4"/>
      <sheetId val="5"/>
    </sheetIdMap>
  </header>
  <header guid="{2128AB82-51D1-44A3-907D-769A9A274ED9}" dateTime="2014-02-25T11:21:20" maxSheetId="6" userName="user" r:id="rId56" minRId="717" maxRId="719">
    <sheetIdMap count="5">
      <sheetId val="1"/>
      <sheetId val="2"/>
      <sheetId val="3"/>
      <sheetId val="4"/>
      <sheetId val="5"/>
    </sheetIdMap>
  </header>
  <header guid="{632F5081-28D2-4854-A852-FD1B96BA3D52}" dateTime="2014-02-25T11:35:48" maxSheetId="6" userName="user" r:id="rId57">
    <sheetIdMap count="5">
      <sheetId val="1"/>
      <sheetId val="2"/>
      <sheetId val="3"/>
      <sheetId val="4"/>
      <sheetId val="5"/>
    </sheetIdMap>
  </header>
  <header guid="{701679FD-F1FE-4BAC-BF02-92FDA834016C}" dateTime="2014-02-25T11:36:06" maxSheetId="6" userName="user" r:id="rId58">
    <sheetIdMap count="5">
      <sheetId val="1"/>
      <sheetId val="2"/>
      <sheetId val="3"/>
      <sheetId val="4"/>
      <sheetId val="5"/>
    </sheetIdMap>
  </header>
  <header guid="{A005BF0C-3EA9-448C-B81C-DF9CF45569A7}" dateTime="2014-02-25T11:42:38" maxSheetId="6" userName="user" r:id="rId59">
    <sheetIdMap count="5">
      <sheetId val="1"/>
      <sheetId val="2"/>
      <sheetId val="3"/>
      <sheetId val="4"/>
      <sheetId val="5"/>
    </sheetIdMap>
  </header>
  <header guid="{F843568D-A59F-49E3-82DF-C8FA737560C2}" dateTime="2014-02-25T11:42:50" maxSheetId="6" userName="user" r:id="rId60">
    <sheetIdMap count="5">
      <sheetId val="1"/>
      <sheetId val="2"/>
      <sheetId val="3"/>
      <sheetId val="4"/>
      <sheetId val="5"/>
    </sheetIdMap>
  </header>
  <header guid="{7388D73B-FF95-47F7-9A74-2EFBAFA7D4AC}" dateTime="2014-02-25T12:31:48" maxSheetId="6" userName="й1" r:id="rId61" minRId="750" maxRId="751">
    <sheetIdMap count="5">
      <sheetId val="1"/>
      <sheetId val="2"/>
      <sheetId val="3"/>
      <sheetId val="4"/>
      <sheetId val="5"/>
    </sheetIdMap>
  </header>
  <header guid="{82D35D7F-6120-4CE1-8CE6-B4E639DCE994}" dateTime="2014-02-25T13:55:31" maxSheetId="6" userName="Администратор" r:id="rId62" minRId="757">
    <sheetIdMap count="5">
      <sheetId val="1"/>
      <sheetId val="2"/>
      <sheetId val="3"/>
      <sheetId val="4"/>
      <sheetId val="5"/>
    </sheetIdMap>
  </header>
  <header guid="{2FB2C124-34DC-4178-B6F2-1286A9ED4C3F}" dateTime="2014-02-25T14:31:23" maxSheetId="6" userName="user" r:id="rId63">
    <sheetIdMap count="5">
      <sheetId val="1"/>
      <sheetId val="2"/>
      <sheetId val="3"/>
      <sheetId val="4"/>
      <sheetId val="5"/>
    </sheetIdMap>
  </header>
  <header guid="{436E5380-685E-4CB6-8B02-200C3AD90A41}" dateTime="2014-02-25T15:17:16" maxSheetId="6" userName="Администратор" r:id="rId64">
    <sheetIdMap count="5">
      <sheetId val="1"/>
      <sheetId val="2"/>
      <sheetId val="3"/>
      <sheetId val="4"/>
      <sheetId val="5"/>
    </sheetIdMap>
  </header>
  <header guid="{395B5CB5-C40A-47E2-85BE-9990BBE1E6EA}" dateTime="2014-02-25T17:51:45" maxSheetId="6" userName="Администратор" r:id="rId65" minRId="778" maxRId="779">
    <sheetIdMap count="5">
      <sheetId val="1"/>
      <sheetId val="2"/>
      <sheetId val="3"/>
      <sheetId val="4"/>
      <sheetId val="5"/>
    </sheetIdMap>
  </header>
  <header guid="{402E6D69-CFFB-46F3-BC13-262FBC1A737D}" dateTime="2014-02-26T08:54:39" maxSheetId="6" userName="Администратор" r:id="rId66" minRId="787">
    <sheetIdMap count="5">
      <sheetId val="1"/>
      <sheetId val="2"/>
      <sheetId val="3"/>
      <sheetId val="4"/>
      <sheetId val="5"/>
    </sheetIdMap>
  </header>
  <header guid="{55395BE8-8E12-43A6-B0B5-1027DB9065BE}" dateTime="2014-02-26T10:29:14" maxSheetId="6" userName="user" r:id="rId67">
    <sheetIdMap count="5">
      <sheetId val="1"/>
      <sheetId val="2"/>
      <sheetId val="3"/>
      <sheetId val="4"/>
      <sheetId val="5"/>
    </sheetIdMap>
  </header>
  <header guid="{3FD9F5EC-F9BC-4330-8C91-0D3E0B428A5B}" dateTime="2014-02-26T10:40:38" maxSheetId="6" userName="й1" r:id="rId68" minRId="794" maxRId="821">
    <sheetIdMap count="5">
      <sheetId val="1"/>
      <sheetId val="2"/>
      <sheetId val="3"/>
      <sheetId val="4"/>
      <sheetId val="5"/>
    </sheetIdMap>
  </header>
  <header guid="{C9F8C119-AB25-4FED-942D-9C617F934CAF}" dateTime="2014-02-26T10:57:34" maxSheetId="6" userName="й1" r:id="rId69">
    <sheetIdMap count="5">
      <sheetId val="1"/>
      <sheetId val="2"/>
      <sheetId val="3"/>
      <sheetId val="4"/>
      <sheetId val="5"/>
    </sheetIdMap>
  </header>
  <header guid="{D868D734-2FC3-4393-ACF9-47C580B76AB1}" dateTime="2014-02-26T11:07:13" maxSheetId="6" userName="й1" r:id="rId70">
    <sheetIdMap count="5">
      <sheetId val="1"/>
      <sheetId val="2"/>
      <sheetId val="3"/>
      <sheetId val="4"/>
      <sheetId val="5"/>
    </sheetIdMap>
  </header>
  <header guid="{24082823-6944-4FB8-B386-0887C639FF8E}" dateTime="2014-02-26T11:07:16" maxSheetId="6" userName="й1" r:id="rId71">
    <sheetIdMap count="5">
      <sheetId val="1"/>
      <sheetId val="2"/>
      <sheetId val="3"/>
      <sheetId val="4"/>
      <sheetId val="5"/>
    </sheetIdMap>
  </header>
  <header guid="{51C3F504-98C2-4E18-A4B7-BC9212E07A89}" dateTime="2014-02-26T11:14:19" maxSheetId="6" userName="й1" r:id="rId72">
    <sheetIdMap count="5">
      <sheetId val="1"/>
      <sheetId val="2"/>
      <sheetId val="3"/>
      <sheetId val="4"/>
      <sheetId val="5"/>
    </sheetIdMap>
  </header>
  <header guid="{402E5C6D-39E6-4F07-AE89-FB75F02DD0A8}" dateTime="2014-02-26T11:31:32" maxSheetId="6" userName="й1" r:id="rId73" minRId="847" maxRId="874">
    <sheetIdMap count="5">
      <sheetId val="1"/>
      <sheetId val="2"/>
      <sheetId val="3"/>
      <sheetId val="4"/>
      <sheetId val="5"/>
    </sheetIdMap>
  </header>
  <header guid="{EF9D55D5-6593-4729-A2F3-6100991D37AC}" dateTime="2014-02-26T11:32:59" maxSheetId="6" userName="й1" r:id="rId74" minRId="880" maxRId="892">
    <sheetIdMap count="5">
      <sheetId val="1"/>
      <sheetId val="2"/>
      <sheetId val="3"/>
      <sheetId val="4"/>
      <sheetId val="5"/>
    </sheetIdMap>
  </header>
  <header guid="{270A113E-DA49-446B-9498-9910F9CAC77F}" dateTime="2014-02-26T11:33:23" maxSheetId="6" userName="й1" r:id="rId75" minRId="898" maxRId="928">
    <sheetIdMap count="5">
      <sheetId val="1"/>
      <sheetId val="2"/>
      <sheetId val="3"/>
      <sheetId val="4"/>
      <sheetId val="5"/>
    </sheetIdMap>
  </header>
  <header guid="{93449E16-A4EF-4279-AD50-CBAF923235B7}" dateTime="2014-02-26T11:43:36" maxSheetId="6" userName="й1" r:id="rId76" minRId="934" maxRId="940">
    <sheetIdMap count="5">
      <sheetId val="1"/>
      <sheetId val="2"/>
      <sheetId val="3"/>
      <sheetId val="4"/>
      <sheetId val="5"/>
    </sheetIdMap>
  </header>
  <header guid="{D8D1B8AB-5DB7-4C48-B875-B351ADF77DD2}" dateTime="2014-02-26T11:46:35" maxSheetId="6" userName="й1" r:id="rId77" minRId="946">
    <sheetIdMap count="5">
      <sheetId val="1"/>
      <sheetId val="2"/>
      <sheetId val="3"/>
      <sheetId val="4"/>
      <sheetId val="5"/>
    </sheetIdMap>
  </header>
  <header guid="{FE7DB622-A30C-4B14-9721-7CE583803847}" dateTime="2014-02-26T11:48:32" maxSheetId="6" userName="й1" r:id="rId78" minRId="952" maxRId="955">
    <sheetIdMap count="5">
      <sheetId val="1"/>
      <sheetId val="2"/>
      <sheetId val="3"/>
      <sheetId val="4"/>
      <sheetId val="5"/>
    </sheetIdMap>
  </header>
  <header guid="{3EEE5F05-4AA8-4A0D-A1A7-D3460639F7C1}" dateTime="2014-02-26T11:48:44" maxSheetId="6" userName="й1" r:id="rId79">
    <sheetIdMap count="5">
      <sheetId val="1"/>
      <sheetId val="2"/>
      <sheetId val="3"/>
      <sheetId val="4"/>
      <sheetId val="5"/>
    </sheetIdMap>
  </header>
  <header guid="{33AB62B2-E3EE-48B6-9177-EC7ED4A8EE43}" dateTime="2014-02-26T11:54:46" maxSheetId="6" userName="й1" r:id="rId80">
    <sheetIdMap count="5">
      <sheetId val="1"/>
      <sheetId val="2"/>
      <sheetId val="3"/>
      <sheetId val="4"/>
      <sheetId val="5"/>
    </sheetIdMap>
  </header>
  <header guid="{F719AA4D-66B2-46AF-BB2A-9F0AC3E8194C}" dateTime="2014-02-26T11:56:02" maxSheetId="6" userName="й1" r:id="rId81" minRId="971" maxRId="972">
    <sheetIdMap count="5">
      <sheetId val="1"/>
      <sheetId val="2"/>
      <sheetId val="3"/>
      <sheetId val="4"/>
      <sheetId val="5"/>
    </sheetIdMap>
  </header>
  <header guid="{2AB1461D-F368-43D1-B7F2-04A1EC2B4787}" dateTime="2014-02-26T12:07:26" maxSheetId="6" userName="й1" r:id="rId82" minRId="978" maxRId="981">
    <sheetIdMap count="5">
      <sheetId val="1"/>
      <sheetId val="2"/>
      <sheetId val="3"/>
      <sheetId val="4"/>
      <sheetId val="5"/>
    </sheetIdMap>
  </header>
  <header guid="{5DAEC0D1-F753-4A03-98D4-F0CB40F90FEC}" dateTime="2014-02-26T12:17:38" maxSheetId="6" userName="й1" r:id="rId83" minRId="987">
    <sheetIdMap count="5">
      <sheetId val="1"/>
      <sheetId val="2"/>
      <sheetId val="3"/>
      <sheetId val="4"/>
      <sheetId val="5"/>
    </sheetIdMap>
  </header>
  <header guid="{F7B12F52-DD6F-4E08-827E-E24913DF4B62}" dateTime="2014-02-26T12:17:50" maxSheetId="6" userName="й1" r:id="rId84">
    <sheetIdMap count="5">
      <sheetId val="1"/>
      <sheetId val="2"/>
      <sheetId val="3"/>
      <sheetId val="4"/>
      <sheetId val="5"/>
    </sheetIdMap>
  </header>
  <header guid="{69119CB5-4D53-4E0C-B522-580465AA478D}" dateTime="2014-02-26T12:18:16" maxSheetId="6" userName="й1" r:id="rId85">
    <sheetIdMap count="5">
      <sheetId val="1"/>
      <sheetId val="2"/>
      <sheetId val="3"/>
      <sheetId val="4"/>
      <sheetId val="5"/>
    </sheetIdMap>
  </header>
  <header guid="{87469C4F-914C-479E-B155-BEAAFFE0315A}" dateTime="2014-02-26T12:53:31" maxSheetId="6" userName="й1" r:id="rId86">
    <sheetIdMap count="5">
      <sheetId val="1"/>
      <sheetId val="2"/>
      <sheetId val="3"/>
      <sheetId val="4"/>
      <sheetId val="5"/>
    </sheetIdMap>
  </header>
  <header guid="{70BB12B4-456C-409D-AB19-C4A438240F87}" dateTime="2014-02-26T14:30:57" maxSheetId="6" userName="й1" r:id="rId87" minRId="1008">
    <sheetIdMap count="5">
      <sheetId val="1"/>
      <sheetId val="2"/>
      <sheetId val="3"/>
      <sheetId val="4"/>
      <sheetId val="5"/>
    </sheetIdMap>
  </header>
  <header guid="{85E29EFD-6A1F-409F-842C-F7037FB914BC}" dateTime="2014-02-26T14:37:15" maxSheetId="6" userName="й1" r:id="rId88" minRId="1014" maxRId="1023">
    <sheetIdMap count="5">
      <sheetId val="1"/>
      <sheetId val="2"/>
      <sheetId val="3"/>
      <sheetId val="4"/>
      <sheetId val="5"/>
    </sheetIdMap>
  </header>
  <header guid="{ADAEA935-66D3-4029-81F6-3C921F80FCDF}" dateTime="2014-02-26T14:37:23" maxSheetId="6" userName="й1" r:id="rId89">
    <sheetIdMap count="5">
      <sheetId val="1"/>
      <sheetId val="2"/>
      <sheetId val="3"/>
      <sheetId val="4"/>
      <sheetId val="5"/>
    </sheetIdMap>
  </header>
  <header guid="{CAEF91CB-A2F1-4462-94CD-E68930782216}" dateTime="2014-02-26T14:38:45" maxSheetId="6" userName="Администратор" r:id="rId90">
    <sheetIdMap count="5">
      <sheetId val="1"/>
      <sheetId val="2"/>
      <sheetId val="3"/>
      <sheetId val="4"/>
      <sheetId val="5"/>
    </sheetIdMap>
  </header>
  <header guid="{02C6AA4B-59F5-4CB5-AEA9-217E490AC900}" dateTime="2014-02-26T14:45:08" maxSheetId="6" userName="Администратор" r:id="rId91" minRId="1041">
    <sheetIdMap count="5">
      <sheetId val="1"/>
      <sheetId val="2"/>
      <sheetId val="3"/>
      <sheetId val="4"/>
      <sheetId val="5"/>
    </sheetIdMap>
  </header>
  <header guid="{FCA01A1E-1E36-419A-AA3F-D95599058F30}" dateTime="2014-02-26T15:14:32" maxSheetId="6" userName="й1" r:id="rId92">
    <sheetIdMap count="5">
      <sheetId val="1"/>
      <sheetId val="2"/>
      <sheetId val="3"/>
      <sheetId val="4"/>
      <sheetId val="5"/>
    </sheetIdMap>
  </header>
  <header guid="{D7CB4351-9C01-461F-91C7-9858723E314A}" dateTime="2014-02-26T16:09:03" maxSheetId="6" userName="й1" r:id="rId93" minRId="1047" maxRId="1086">
    <sheetIdMap count="5">
      <sheetId val="1"/>
      <sheetId val="2"/>
      <sheetId val="3"/>
      <sheetId val="4"/>
      <sheetId val="5"/>
    </sheetIdMap>
  </header>
  <header guid="{9A0FC614-9715-4A59-9E84-79041BD8C0D8}" dateTime="2014-02-26T16:09:23" maxSheetId="6" userName="й1" r:id="rId94">
    <sheetIdMap count="5">
      <sheetId val="1"/>
      <sheetId val="2"/>
      <sheetId val="3"/>
      <sheetId val="4"/>
      <sheetId val="5"/>
    </sheetIdMap>
  </header>
  <header guid="{A708A433-6956-4BB4-8225-4D4857C522CA}" dateTime="2014-02-26T16:10:12" maxSheetId="6" userName="й1" r:id="rId95">
    <sheetIdMap count="5">
      <sheetId val="1"/>
      <sheetId val="2"/>
      <sheetId val="3"/>
      <sheetId val="4"/>
      <sheetId val="5"/>
    </sheetIdMap>
  </header>
  <header guid="{CEEA2FA6-A216-4E7F-919D-52CE8C8176A9}" dateTime="2014-02-26T16:11:27" maxSheetId="6" userName="й1" r:id="rId96">
    <sheetIdMap count="5">
      <sheetId val="1"/>
      <sheetId val="2"/>
      <sheetId val="3"/>
      <sheetId val="4"/>
      <sheetId val="5"/>
    </sheetIdMap>
  </header>
  <header guid="{DED9045F-06A2-4CF2-9E43-7A602BC13E8A}" dateTime="2014-02-26T16:12:25" maxSheetId="6" userName="й1" r:id="rId97">
    <sheetIdMap count="5">
      <sheetId val="1"/>
      <sheetId val="2"/>
      <sheetId val="3"/>
      <sheetId val="4"/>
      <sheetId val="5"/>
    </sheetIdMap>
  </header>
  <header guid="{9C3BB1BA-75F7-4A87-A095-43D55FE224B8}" dateTime="2014-02-26T16:15:16" maxSheetId="6" userName="й1" r:id="rId98">
    <sheetIdMap count="5">
      <sheetId val="1"/>
      <sheetId val="2"/>
      <sheetId val="3"/>
      <sheetId val="4"/>
      <sheetId val="5"/>
    </sheetIdMap>
  </header>
  <header guid="{645680F7-6C07-4D1F-8965-948B39CC5D6A}" dateTime="2014-02-27T09:26:57" maxSheetId="6" userName="user" r:id="rId99" minRId="1117" maxRId="1119">
    <sheetIdMap count="5">
      <sheetId val="1"/>
      <sheetId val="2"/>
      <sheetId val="3"/>
      <sheetId val="4"/>
      <sheetId val="5"/>
    </sheetIdMap>
  </header>
  <header guid="{D00C19C1-6FB0-474C-89BD-E32C75F74F11}" dateTime="2014-02-27T09:42:12" maxSheetId="6" userName="user" r:id="rId100" minRId="1126" maxRId="1130">
    <sheetIdMap count="5">
      <sheetId val="1"/>
      <sheetId val="2"/>
      <sheetId val="3"/>
      <sheetId val="4"/>
      <sheetId val="5"/>
    </sheetIdMap>
  </header>
  <header guid="{CBC5F68A-AA02-4E41-8D8D-FA12561BD7AF}" dateTime="2014-02-27T09:45:48" maxSheetId="6" userName="Администратор" r:id="rId101">
    <sheetIdMap count="5">
      <sheetId val="1"/>
      <sheetId val="2"/>
      <sheetId val="3"/>
      <sheetId val="4"/>
      <sheetId val="5"/>
    </sheetIdMap>
  </header>
  <header guid="{2DC8E5E2-CBF1-475D-B0BE-FF70657A3205}" dateTime="2014-02-27T10:00:49" maxSheetId="6" userName="user" r:id="rId102" minRId="1144" maxRId="1147">
    <sheetIdMap count="5">
      <sheetId val="1"/>
      <sheetId val="2"/>
      <sheetId val="3"/>
      <sheetId val="4"/>
      <sheetId val="5"/>
    </sheetIdMap>
  </header>
  <header guid="{C99A8F79-FEBD-4E09-B827-AC012FEC4AF3}" dateTime="2014-02-27T10:02:30" maxSheetId="6" userName="user" r:id="rId103" minRId="1154" maxRId="1156">
    <sheetIdMap count="5">
      <sheetId val="1"/>
      <sheetId val="2"/>
      <sheetId val="3"/>
      <sheetId val="4"/>
      <sheetId val="5"/>
    </sheetIdMap>
  </header>
  <header guid="{5529FE50-0113-4A05-BDA8-00CAA5C59CCA}" dateTime="2014-02-27T10:10:38" maxSheetId="6" userName="й1" r:id="rId104" minRId="1163" maxRId="1197">
    <sheetIdMap count="5">
      <sheetId val="1"/>
      <sheetId val="2"/>
      <sheetId val="3"/>
      <sheetId val="4"/>
      <sheetId val="5"/>
    </sheetIdMap>
  </header>
  <header guid="{5E5D7F28-481A-4F2A-88AC-C4F623D8264C}" dateTime="2014-02-27T10:11:18" maxSheetId="6" userName="й1" r:id="rId105" minRId="1203">
    <sheetIdMap count="5">
      <sheetId val="1"/>
      <sheetId val="2"/>
      <sheetId val="3"/>
      <sheetId val="4"/>
      <sheetId val="5"/>
    </sheetIdMap>
  </header>
  <header guid="{819E22E9-90F7-47B6-8A79-D8A52240A713}" dateTime="2014-02-27T10:11:37" maxSheetId="6" userName="й1" r:id="rId106">
    <sheetIdMap count="5">
      <sheetId val="1"/>
      <sheetId val="2"/>
      <sheetId val="3"/>
      <sheetId val="4"/>
      <sheetId val="5"/>
    </sheetIdMap>
  </header>
  <header guid="{85E065ED-8D16-46B9-AD95-11E6A59A026A}" dateTime="2014-02-27T10:12:22" maxSheetId="6" userName="й1" r:id="rId107">
    <sheetIdMap count="5">
      <sheetId val="1"/>
      <sheetId val="2"/>
      <sheetId val="3"/>
      <sheetId val="4"/>
      <sheetId val="5"/>
    </sheetIdMap>
  </header>
  <header guid="{D4AA4952-807B-4D42-9F0F-2335902AB811}" dateTime="2014-02-27T10:39:48" maxSheetId="6" userName="Администратор" r:id="rId108" minRId="1219" maxRId="1251">
    <sheetIdMap count="5">
      <sheetId val="1"/>
      <sheetId val="2"/>
      <sheetId val="3"/>
      <sheetId val="4"/>
      <sheetId val="5"/>
    </sheetIdMap>
  </header>
  <header guid="{DEDD973D-57D8-4897-B153-F3C9B4EC6793}" dateTime="2014-02-27T10:45:31" maxSheetId="6" userName="Администратор" r:id="rId109" minRId="1252" maxRId="1254">
    <sheetIdMap count="5">
      <sheetId val="1"/>
      <sheetId val="2"/>
      <sheetId val="3"/>
      <sheetId val="4"/>
      <sheetId val="5"/>
    </sheetIdMap>
  </header>
  <header guid="{6A493B83-FBE3-4787-B07F-A378E19EBE36}" dateTime="2014-02-27T11:21:32" maxSheetId="6" userName="Администратор" r:id="rId110" minRId="1255">
    <sheetIdMap count="5">
      <sheetId val="1"/>
      <sheetId val="2"/>
      <sheetId val="3"/>
      <sheetId val="4"/>
      <sheetId val="5"/>
    </sheetIdMap>
  </header>
  <header guid="{0ADC157B-6B6E-4FC7-8D10-9587D2B77AC6}" dateTime="2014-02-27T11:39:51" maxSheetId="6" userName="Администратор" r:id="rId111" minRId="1256">
    <sheetIdMap count="5">
      <sheetId val="1"/>
      <sheetId val="2"/>
      <sheetId val="3"/>
      <sheetId val="4"/>
      <sheetId val="5"/>
    </sheetIdMap>
  </header>
  <header guid="{56B94DF1-8ACB-4CA1-82E1-9041C0DE10B3}" dateTime="2014-02-27T11:47:34" maxSheetId="6" userName="й1" r:id="rId112" minRId="1257">
    <sheetIdMap count="5">
      <sheetId val="1"/>
      <sheetId val="2"/>
      <sheetId val="3"/>
      <sheetId val="4"/>
      <sheetId val="5"/>
    </sheetIdMap>
  </header>
  <header guid="{BD9DEF71-F561-4CDB-B290-77C208CE0412}" dateTime="2014-02-27T11:49:25" maxSheetId="6" userName="й1" r:id="rId113">
    <sheetIdMap count="5">
      <sheetId val="1"/>
      <sheetId val="2"/>
      <sheetId val="3"/>
      <sheetId val="4"/>
      <sheetId val="5"/>
    </sheetIdMap>
  </header>
  <header guid="{E38BA3C1-059A-4822-9262-D5833E9B9F76}" dateTime="2014-02-27T11:52:15" maxSheetId="6" userName="user" r:id="rId114">
    <sheetIdMap count="5">
      <sheetId val="1"/>
      <sheetId val="2"/>
      <sheetId val="3"/>
      <sheetId val="4"/>
      <sheetId val="5"/>
    </sheetIdMap>
  </header>
  <header guid="{9DC57F92-634F-43A9-BC3F-67B11C77F389}" dateTime="2014-02-27T11:58:17" maxSheetId="6" userName="й1" r:id="rId115" minRId="1274">
    <sheetIdMap count="5">
      <sheetId val="1"/>
      <sheetId val="2"/>
      <sheetId val="3"/>
      <sheetId val="4"/>
      <sheetId val="5"/>
    </sheetIdMap>
  </header>
  <header guid="{2F03E0CB-50C7-491E-A874-30EAA92441A0}" dateTime="2014-02-27T12:27:03" maxSheetId="6" userName="й1" r:id="rId116" minRId="1280" maxRId="1288">
    <sheetIdMap count="5">
      <sheetId val="1"/>
      <sheetId val="2"/>
      <sheetId val="3"/>
      <sheetId val="4"/>
      <sheetId val="5"/>
    </sheetIdMap>
  </header>
  <header guid="{AFA8B2EE-B05E-4A0B-96C2-91A5A70CC6AC}" dateTime="2014-02-27T12:27:57" maxSheetId="6" userName="й1" r:id="rId117" minRId="1294">
    <sheetIdMap count="5">
      <sheetId val="1"/>
      <sheetId val="2"/>
      <sheetId val="3"/>
      <sheetId val="4"/>
      <sheetId val="5"/>
    </sheetIdMap>
  </header>
  <header guid="{E095954D-F43C-4610-9ECD-CE45021C8DBA}" dateTime="2014-02-27T12:28:29" maxSheetId="6" userName="й1" r:id="rId118">
    <sheetIdMap count="5">
      <sheetId val="1"/>
      <sheetId val="2"/>
      <sheetId val="3"/>
      <sheetId val="4"/>
      <sheetId val="5"/>
    </sheetIdMap>
  </header>
  <header guid="{BCBDAACA-DBF3-4928-9514-08DDA5C304F3}" dateTime="2014-02-27T12:31:03" maxSheetId="6" userName="й1" r:id="rId119">
    <sheetIdMap count="5">
      <sheetId val="1"/>
      <sheetId val="2"/>
      <sheetId val="3"/>
      <sheetId val="4"/>
      <sheetId val="5"/>
    </sheetIdMap>
  </header>
  <header guid="{223C0911-CB2E-4E50-BED4-3C42ACC4DE3B}" dateTime="2014-02-27T13:57:54" maxSheetId="6" userName="й1" r:id="rId120" minRId="1310">
    <sheetIdMap count="5">
      <sheetId val="1"/>
      <sheetId val="2"/>
      <sheetId val="3"/>
      <sheetId val="4"/>
      <sheetId val="5"/>
    </sheetIdMap>
  </header>
  <header guid="{FE61D43D-940A-43F6-857F-CD7A77AC8661}" dateTime="2014-02-27T13:58:47" maxSheetId="6" userName="Администратор" r:id="rId121" minRId="1316" maxRId="1321">
    <sheetIdMap count="5">
      <sheetId val="1"/>
      <sheetId val="2"/>
      <sheetId val="3"/>
      <sheetId val="4"/>
      <sheetId val="5"/>
    </sheetIdMap>
  </header>
  <header guid="{B2D6D7A7-9E35-441A-A02F-D140CB48B84F}" dateTime="2014-02-27T13:58:28" maxSheetId="6" userName="й1" r:id="rId122">
    <sheetIdMap count="5">
      <sheetId val="1"/>
      <sheetId val="2"/>
      <sheetId val="3"/>
      <sheetId val="4"/>
      <sheetId val="5"/>
    </sheetIdMap>
  </header>
  <header guid="{C1E90AE7-3535-4EC3-ADF0-F2FF84CAD4F2}" dateTime="2014-02-27T14:03:47" maxSheetId="6" userName="user" r:id="rId123" minRId="1327" maxRId="1330">
    <sheetIdMap count="5">
      <sheetId val="1"/>
      <sheetId val="2"/>
      <sheetId val="3"/>
      <sheetId val="4"/>
      <sheetId val="5"/>
    </sheetIdMap>
  </header>
  <header guid="{A7C2B588-D448-4A74-A4A3-F6FA4B17A335}" dateTime="2014-02-27T14:09:07" maxSheetId="6" userName="Администратор" r:id="rId124">
    <sheetIdMap count="5">
      <sheetId val="1"/>
      <sheetId val="2"/>
      <sheetId val="3"/>
      <sheetId val="4"/>
      <sheetId val="5"/>
    </sheetIdMap>
  </header>
  <header guid="{ADB50A9F-BDF4-40C5-B4AB-4E84D3E8D1D0}" dateTime="2014-02-27T14:18:08" maxSheetId="6" userName="Администратор" r:id="rId125" minRId="1344" maxRId="1350">
    <sheetIdMap count="5">
      <sheetId val="1"/>
      <sheetId val="2"/>
      <sheetId val="3"/>
      <sheetId val="4"/>
      <sheetId val="5"/>
    </sheetIdMap>
  </header>
  <header guid="{798A2581-BBDF-47E6-8839-A78E74FFF752}" dateTime="2014-02-27T15:03:53" maxSheetId="6" userName="user" r:id="rId126" minRId="1351">
    <sheetIdMap count="5">
      <sheetId val="1"/>
      <sheetId val="2"/>
      <sheetId val="3"/>
      <sheetId val="4"/>
      <sheetId val="5"/>
    </sheetIdMap>
  </header>
  <header guid="{CED11FBB-3D33-41B7-8859-9AB467A64627}" dateTime="2014-02-27T15:26:07" maxSheetId="6" userName="user" r:id="rId127" minRId="1358" maxRId="1366">
    <sheetIdMap count="5">
      <sheetId val="1"/>
      <sheetId val="2"/>
      <sheetId val="3"/>
      <sheetId val="4"/>
      <sheetId val="5"/>
    </sheetIdMap>
  </header>
  <header guid="{F354685B-4D03-4A8D-A3CD-AFD79E612B1D}" dateTime="2014-02-27T15:28:44" maxSheetId="6" userName="Администратор" r:id="rId128" minRId="1373" maxRId="1374">
    <sheetIdMap count="5">
      <sheetId val="1"/>
      <sheetId val="2"/>
      <sheetId val="3"/>
      <sheetId val="4"/>
      <sheetId val="5"/>
    </sheetIdMap>
  </header>
  <header guid="{473AFB5A-8EE9-410E-A88A-968CEBF5F428}" dateTime="2014-02-27T15:31:10" maxSheetId="6" userName="user" r:id="rId129" minRId="1375" maxRId="1376">
    <sheetIdMap count="5">
      <sheetId val="1"/>
      <sheetId val="2"/>
      <sheetId val="3"/>
      <sheetId val="4"/>
      <sheetId val="5"/>
    </sheetIdMap>
  </header>
  <header guid="{E7DA8438-5B7B-41C5-A26C-573BA0C7E8DD}" dateTime="2014-02-27T15:40:29" maxSheetId="6" userName="Администратор" r:id="rId130" minRId="1383" maxRId="1387">
    <sheetIdMap count="5">
      <sheetId val="1"/>
      <sheetId val="2"/>
      <sheetId val="3"/>
      <sheetId val="4"/>
      <sheetId val="5"/>
    </sheetIdMap>
  </header>
  <header guid="{C544063E-0BD2-4250-B3A4-0D79D556D749}" dateTime="2014-02-27T15:39:36" maxSheetId="6" userName="user" r:id="rId131">
    <sheetIdMap count="5">
      <sheetId val="1"/>
      <sheetId val="2"/>
      <sheetId val="3"/>
      <sheetId val="4"/>
      <sheetId val="5"/>
    </sheetIdMap>
  </header>
  <header guid="{68686A6C-6D59-423B-96D3-B1525CE20D63}" dateTime="2014-02-27T15:40:58" maxSheetId="6" userName="user" r:id="rId132">
    <sheetIdMap count="5">
      <sheetId val="1"/>
      <sheetId val="2"/>
      <sheetId val="3"/>
      <sheetId val="4"/>
      <sheetId val="5"/>
    </sheetIdMap>
  </header>
  <header guid="{82D17D4A-EBF0-4496-A60E-A168FF6F9DF5}" dateTime="2014-02-27T15:41:40" maxSheetId="6" userName="user" r:id="rId133">
    <sheetIdMap count="5">
      <sheetId val="1"/>
      <sheetId val="2"/>
      <sheetId val="3"/>
      <sheetId val="4"/>
      <sheetId val="5"/>
    </sheetIdMap>
  </header>
  <header guid="{1840C6C4-38FB-4286-A3F0-6F7CF4C6F3DE}" dateTime="2014-02-27T15:42:09" maxSheetId="6" userName="й1" r:id="rId134" minRId="1406" maxRId="1407">
    <sheetIdMap count="5">
      <sheetId val="1"/>
      <sheetId val="2"/>
      <sheetId val="3"/>
      <sheetId val="4"/>
      <sheetId val="5"/>
    </sheetIdMap>
  </header>
  <header guid="{31E3511F-873A-47B2-895B-BD733003957D}" dateTime="2014-02-27T15:43:59" maxSheetId="6" userName="й1" r:id="rId135">
    <sheetIdMap count="5">
      <sheetId val="1"/>
      <sheetId val="2"/>
      <sheetId val="3"/>
      <sheetId val="4"/>
      <sheetId val="5"/>
    </sheetIdMap>
  </header>
  <header guid="{BD5C8031-2244-426C-A556-87D4925A088E}" dateTime="2014-02-27T16:14:14" maxSheetId="6" userName="Администратор" r:id="rId136">
    <sheetIdMap count="5">
      <sheetId val="1"/>
      <sheetId val="2"/>
      <sheetId val="3"/>
      <sheetId val="4"/>
      <sheetId val="5"/>
    </sheetIdMap>
  </header>
  <header guid="{34930388-186A-4651-8AFE-643C1AADA4BA}" dateTime="2014-02-27T16:31:24" maxSheetId="6" userName="Администратор" r:id="rId137">
    <sheetIdMap count="5">
      <sheetId val="1"/>
      <sheetId val="2"/>
      <sheetId val="3"/>
      <sheetId val="4"/>
      <sheetId val="5"/>
    </sheetIdMap>
  </header>
  <header guid="{819750CB-12AF-4E0E-BA60-2B757864DF72}" dateTime="2014-02-27T16:55:04" maxSheetId="6" userName="й1" r:id="rId138" minRId="1432">
    <sheetIdMap count="5">
      <sheetId val="1"/>
      <sheetId val="2"/>
      <sheetId val="3"/>
      <sheetId val="4"/>
      <sheetId val="5"/>
    </sheetIdMap>
  </header>
  <header guid="{45FB09A2-2A2E-4571-964D-1EA15C51E12C}" dateTime="2014-02-27T16:57:17" maxSheetId="6" userName="user" r:id="rId139" minRId="1438" maxRId="1441">
    <sheetIdMap count="5">
      <sheetId val="1"/>
      <sheetId val="2"/>
      <sheetId val="3"/>
      <sheetId val="4"/>
      <sheetId val="5"/>
    </sheetIdMap>
  </header>
  <header guid="{DD9ED6CB-44B3-47E4-BA09-EA873F798D55}" dateTime="2014-02-27T16:57:21" maxSheetId="6" userName="user" r:id="rId140">
    <sheetIdMap count="5">
      <sheetId val="1"/>
      <sheetId val="2"/>
      <sheetId val="3"/>
      <sheetId val="4"/>
      <sheetId val="5"/>
    </sheetIdMap>
  </header>
  <header guid="{4D659AB7-E247-49C7-8B79-E252524F995F}" dateTime="2014-02-27T17:04:37" maxSheetId="6" userName="Администратор" r:id="rId141">
    <sheetIdMap count="5">
      <sheetId val="1"/>
      <sheetId val="2"/>
      <sheetId val="3"/>
      <sheetId val="4"/>
      <sheetId val="5"/>
    </sheetIdMap>
  </header>
  <header guid="{B971899D-D54C-4AF4-88A0-B832A23E18EE}" dateTime="2014-02-27T17:08:34" maxSheetId="6" userName="user" r:id="rId142">
    <sheetIdMap count="5">
      <sheetId val="1"/>
      <sheetId val="2"/>
      <sheetId val="3"/>
      <sheetId val="4"/>
      <sheetId val="5"/>
    </sheetIdMap>
  </header>
  <header guid="{1A25483F-8D5A-45F8-879F-E62611979EF5}" dateTime="2014-02-28T09:27:20" maxSheetId="6" userName="Администратор" r:id="rId143">
    <sheetIdMap count="5">
      <sheetId val="1"/>
      <sheetId val="2"/>
      <sheetId val="3"/>
      <sheetId val="4"/>
      <sheetId val="5"/>
    </sheetIdMap>
  </header>
  <header guid="{6BE37462-80C4-4973-AF5A-12A8CC87D906}" dateTime="2014-02-28T10:12:43" maxSheetId="6" userName="й1" r:id="rId144" minRId="1474" maxRId="1475">
    <sheetIdMap count="5">
      <sheetId val="1"/>
      <sheetId val="2"/>
      <sheetId val="3"/>
      <sheetId val="4"/>
      <sheetId val="5"/>
    </sheetIdMap>
  </header>
  <header guid="{D665559E-A522-4982-8905-85E1B258A639}" dateTime="2014-02-28T10:49:27" maxSheetId="6" userName="user" r:id="rId145">
    <sheetIdMap count="5">
      <sheetId val="1"/>
      <sheetId val="2"/>
      <sheetId val="3"/>
      <sheetId val="4"/>
      <sheetId val="5"/>
    </sheetIdMap>
  </header>
  <header guid="{4583C2BE-771B-43BE-A654-129046864643}" dateTime="2014-02-28T11:05:23" maxSheetId="6" userName="user" r:id="rId146">
    <sheetIdMap count="5">
      <sheetId val="1"/>
      <sheetId val="2"/>
      <sheetId val="3"/>
      <sheetId val="4"/>
      <sheetId val="5"/>
    </sheetIdMap>
  </header>
  <header guid="{2AC000C5-8A8D-4D11-8FCE-BA4FD393385E}" dateTime="2014-02-28T11:17:03" maxSheetId="6" userName="й1" r:id="rId147">
    <sheetIdMap count="5">
      <sheetId val="1"/>
      <sheetId val="2"/>
      <sheetId val="3"/>
      <sheetId val="4"/>
      <sheetId val="5"/>
    </sheetIdMap>
  </header>
  <header guid="{78F3F4F0-C4DB-4449-A290-3A64C5858B20}" dateTime="2014-02-28T11:31:37" maxSheetId="6" userName="й1" r:id="rId148">
    <sheetIdMap count="5">
      <sheetId val="1"/>
      <sheetId val="2"/>
      <sheetId val="3"/>
      <sheetId val="4"/>
      <sheetId val="5"/>
    </sheetIdMap>
  </header>
  <header guid="{F8565ECD-DA75-436C-B061-A66F15828045}" dateTime="2014-02-28T14:24:33" maxSheetId="6" userName="Администратор" r:id="rId149">
    <sheetIdMap count="5">
      <sheetId val="1"/>
      <sheetId val="2"/>
      <sheetId val="3"/>
      <sheetId val="4"/>
      <sheetId val="5"/>
    </sheetIdMap>
  </header>
  <header guid="{8A2AC057-4E60-42F7-96C5-C5B47CA88B44}" dateTime="2014-02-28T14:28:43" maxSheetId="6" userName="Администратор" r:id="rId150" minRId="1510" maxRId="1547">
    <sheetIdMap count="5">
      <sheetId val="1"/>
      <sheetId val="2"/>
      <sheetId val="3"/>
      <sheetId val="4"/>
      <sheetId val="5"/>
    </sheetIdMap>
  </header>
  <header guid="{6D4459E4-E333-42A5-8A6A-CE406C86A6C7}" dateTime="2014-02-28T14:35:37" maxSheetId="6" userName="Администратор" r:id="rId151" minRId="1555" maxRId="1557">
    <sheetIdMap count="5">
      <sheetId val="1"/>
      <sheetId val="2"/>
      <sheetId val="3"/>
      <sheetId val="4"/>
      <sheetId val="5"/>
    </sheetIdMap>
  </header>
  <header guid="{A4CB0F08-5F5C-4CA1-B507-AF67A14843B8}" dateTime="2014-03-03T08:59:25" maxSheetId="6" userName="user" r:id="rId152">
    <sheetIdMap count="5">
      <sheetId val="1"/>
      <sheetId val="2"/>
      <sheetId val="3"/>
      <sheetId val="4"/>
      <sheetId val="5"/>
    </sheetIdMap>
  </header>
  <header guid="{80D6E577-9BC7-4A92-AFF1-317075179A9A}" dateTime="2014-03-03T09:00:38" maxSheetId="6" userName="user" r:id="rId153">
    <sheetIdMap count="5">
      <sheetId val="1"/>
      <sheetId val="2"/>
      <sheetId val="3"/>
      <sheetId val="4"/>
      <sheetId val="5"/>
    </sheetIdMap>
  </header>
  <header guid="{6355F44F-7F32-483F-81BF-F15538C99C61}" dateTime="2014-03-03T09:01:49" maxSheetId="6" userName="Администратор" r:id="rId154" minRId="1577">
    <sheetIdMap count="5">
      <sheetId val="1"/>
      <sheetId val="2"/>
      <sheetId val="3"/>
      <sheetId val="4"/>
      <sheetId val="5"/>
    </sheetIdMap>
  </header>
  <header guid="{153A2604-CBE1-4F85-AA14-69D8554263CA}" dateTime="2014-03-03T14:27:13" maxSheetId="6" userName="user" r:id="rId155">
    <sheetIdMap count="5">
      <sheetId val="1"/>
      <sheetId val="2"/>
      <sheetId val="3"/>
      <sheetId val="4"/>
      <sheetId val="5"/>
    </sheetIdMap>
  </header>
  <header guid="{CEEB2C51-DC9D-4E83-9FE5-33BF660ABFAB}" dateTime="2014-03-03T14:34:36" maxSheetId="6" userName="user" r:id="rId156" minRId="1584" maxRId="1633">
    <sheetIdMap count="5">
      <sheetId val="1"/>
      <sheetId val="2"/>
      <sheetId val="3"/>
      <sheetId val="4"/>
      <sheetId val="5"/>
    </sheetIdMap>
  </header>
  <header guid="{FE756621-1767-439E-B380-3C5EB1F55129}" dateTime="2014-03-04T11:57:48" maxSheetId="6" userName="user" r:id="rId157" minRId="1640" maxRId="1682">
    <sheetIdMap count="5">
      <sheetId val="1"/>
      <sheetId val="2"/>
      <sheetId val="3"/>
      <sheetId val="4"/>
      <sheetId val="5"/>
    </sheetIdMap>
  </header>
  <header guid="{DF17F6E3-A869-4A1B-B2D5-98D8B4544545}" dateTime="2014-03-04T11:58:13" maxSheetId="6" userName="user" r:id="rId158" minRId="1687">
    <sheetIdMap count="5">
      <sheetId val="1"/>
      <sheetId val="2"/>
      <sheetId val="3"/>
      <sheetId val="4"/>
      <sheetId val="5"/>
    </sheetIdMap>
  </header>
  <header guid="{B1D07779-1122-4FA6-B3DB-ADDF2EC13672}" dateTime="2014-03-04T12:00:39" maxSheetId="6" userName="user" r:id="rId159" minRId="1692" maxRId="1730">
    <sheetIdMap count="5">
      <sheetId val="1"/>
      <sheetId val="2"/>
      <sheetId val="3"/>
      <sheetId val="4"/>
      <sheetId val="5"/>
    </sheetIdMap>
  </header>
  <header guid="{C81CB67D-9D62-4A24-8231-0F2C4000F2F5}" dateTime="2014-03-04T12:00:42" maxSheetId="6" userName="user" r:id="rId160">
    <sheetIdMap count="5">
      <sheetId val="1"/>
      <sheetId val="2"/>
      <sheetId val="3"/>
      <sheetId val="4"/>
      <sheetId val="5"/>
    </sheetIdMap>
  </header>
  <header guid="{BDF5B549-5BAE-4E9D-9C0E-039B71DACDE6}" dateTime="2014-03-05T08:49:41" maxSheetId="6" userName="Администратор" r:id="rId161">
    <sheetIdMap count="5">
      <sheetId val="1"/>
      <sheetId val="2"/>
      <sheetId val="3"/>
      <sheetId val="4"/>
      <sheetId val="5"/>
    </sheetIdMap>
  </header>
  <header guid="{8B5578AC-8A78-457D-B915-82863F34C0B6}" dateTime="2014-03-05T08:57:04" maxSheetId="6" userName="user" r:id="rId162" minRId="1746" maxRId="1749">
    <sheetIdMap count="5">
      <sheetId val="1"/>
      <sheetId val="2"/>
      <sheetId val="3"/>
      <sheetId val="4"/>
      <sheetId val="5"/>
    </sheetIdMap>
  </header>
  <header guid="{CA600152-EC0B-4C8C-9A18-0638AE0959D6}" dateTime="2014-03-05T08:57:08" maxSheetId="6" userName="user" r:id="rId163">
    <sheetIdMap count="5">
      <sheetId val="1"/>
      <sheetId val="2"/>
      <sheetId val="3"/>
      <sheetId val="4"/>
      <sheetId val="5"/>
    </sheetIdMap>
  </header>
  <header guid="{45D2C70A-DB06-470A-B955-252D0FA014C4}" dateTime="2014-03-05T08:57:12" maxSheetId="6" userName="user" r:id="rId164">
    <sheetIdMap count="5">
      <sheetId val="1"/>
      <sheetId val="2"/>
      <sheetId val="3"/>
      <sheetId val="4"/>
      <sheetId val="5"/>
    </sheetIdMap>
  </header>
  <header guid="{9EDED35D-1AEE-4F88-BD75-80D28EFE7874}" dateTime="2014-03-05T08:57:16" maxSheetId="6" userName="user" r:id="rId165">
    <sheetIdMap count="5">
      <sheetId val="1"/>
      <sheetId val="2"/>
      <sheetId val="3"/>
      <sheetId val="4"/>
      <sheetId val="5"/>
    </sheetIdMap>
  </header>
  <header guid="{1FE5547C-1D97-478A-8009-5A9FE7D3A047}" dateTime="2014-03-05T08:58:01" maxSheetId="6" userName="Администратор" r:id="rId166">
    <sheetIdMap count="5">
      <sheetId val="1"/>
      <sheetId val="2"/>
      <sheetId val="3"/>
      <sheetId val="4"/>
      <sheetId val="5"/>
    </sheetIdMap>
  </header>
  <header guid="{97B72489-708D-46E7-967B-58DBC96AEF69}" dateTime="2014-03-05T09:17:13" maxSheetId="6" userName="user" r:id="rId167" minRId="1773" maxRId="1835">
    <sheetIdMap count="5">
      <sheetId val="1"/>
      <sheetId val="2"/>
      <sheetId val="3"/>
      <sheetId val="4"/>
      <sheetId val="5"/>
    </sheetIdMap>
  </header>
  <header guid="{9203223D-40D0-459D-9042-3C3E47964795}" dateTime="2014-03-05T09:17:30" maxSheetId="6" userName="user" r:id="rId168">
    <sheetIdMap count="5">
      <sheetId val="1"/>
      <sheetId val="2"/>
      <sheetId val="3"/>
      <sheetId val="4"/>
      <sheetId val="5"/>
    </sheetIdMap>
  </header>
  <header guid="{5147F548-47FE-4845-80A8-DB32984FBA3C}" dateTime="2014-03-05T09:19:32" maxSheetId="6" userName="user" r:id="rId169" minRId="1844" maxRId="1875">
    <sheetIdMap count="5">
      <sheetId val="1"/>
      <sheetId val="2"/>
      <sheetId val="3"/>
      <sheetId val="4"/>
      <sheetId val="5"/>
    </sheetIdMap>
  </header>
  <header guid="{79387287-341D-4545-AA5B-AF7897B48149}" dateTime="2014-03-05T09:21:37" maxSheetId="6" userName="user" r:id="rId170" minRId="1880" maxRId="1886">
    <sheetIdMap count="5">
      <sheetId val="1"/>
      <sheetId val="2"/>
      <sheetId val="3"/>
      <sheetId val="4"/>
      <sheetId val="5"/>
    </sheetIdMap>
  </header>
  <header guid="{AC9EA4BC-6420-4821-8551-76EDD3D84467}" dateTime="2014-03-05T09:21:39" maxSheetId="6" userName="user" r:id="rId171">
    <sheetIdMap count="5">
      <sheetId val="1"/>
      <sheetId val="2"/>
      <sheetId val="3"/>
      <sheetId val="4"/>
      <sheetId val="5"/>
    </sheetIdMap>
  </header>
  <header guid="{359D0D1F-191F-45B6-B72F-C870BA3185A5}" dateTime="2014-03-05T09:21:56" maxSheetId="6" userName="user" r:id="rId172" minRId="1895">
    <sheetIdMap count="5">
      <sheetId val="1"/>
      <sheetId val="2"/>
      <sheetId val="3"/>
      <sheetId val="4"/>
      <sheetId val="5"/>
    </sheetIdMap>
  </header>
  <header guid="{9CAD578B-7773-46BC-8B9B-BDEB9C452041}" dateTime="2014-03-05T09:22:03" maxSheetId="6" userName="user" r:id="rId173">
    <sheetIdMap count="5">
      <sheetId val="1"/>
      <sheetId val="2"/>
      <sheetId val="3"/>
      <sheetId val="4"/>
      <sheetId val="5"/>
    </sheetIdMap>
  </header>
  <header guid="{CAC96E40-9851-4872-8F65-6CCF57799FAC}" dateTime="2014-03-05T09:22:08" maxSheetId="6" userName="user" r:id="rId174">
    <sheetIdMap count="5">
      <sheetId val="1"/>
      <sheetId val="2"/>
      <sheetId val="3"/>
      <sheetId val="4"/>
      <sheetId val="5"/>
    </sheetIdMap>
  </header>
  <header guid="{A14810C1-1883-4A77-9C2A-282F569CC5A0}" dateTime="2014-03-05T09:22:21" maxSheetId="6" userName="user" r:id="rId175" minRId="1908">
    <sheetIdMap count="5">
      <sheetId val="1"/>
      <sheetId val="2"/>
      <sheetId val="3"/>
      <sheetId val="4"/>
      <sheetId val="5"/>
    </sheetIdMap>
  </header>
  <header guid="{EA6157AC-A7F6-47C4-A006-9C580530A398}" dateTime="2014-03-05T09:23:41" maxSheetId="6" userName="user" r:id="rId176">
    <sheetIdMap count="5">
      <sheetId val="1"/>
      <sheetId val="2"/>
      <sheetId val="3"/>
      <sheetId val="4"/>
      <sheetId val="5"/>
    </sheetIdMap>
  </header>
  <header guid="{D8421E74-BFA2-4F1E-83F8-E4C5F7F1F6DB}" dateTime="2014-03-05T09:30:46" maxSheetId="6" userName="user" r:id="rId177">
    <sheetIdMap count="5">
      <sheetId val="1"/>
      <sheetId val="2"/>
      <sheetId val="3"/>
      <sheetId val="4"/>
      <sheetId val="5"/>
    </sheetIdMap>
  </header>
  <header guid="{268B786F-AF7C-4909-99A6-4E91EC41F26C}" dateTime="2014-03-05T11:04:11" maxSheetId="6" userName="user" r:id="rId178">
    <sheetIdMap count="5">
      <sheetId val="1"/>
      <sheetId val="2"/>
      <sheetId val="3"/>
      <sheetId val="4"/>
      <sheetId val="5"/>
    </sheetIdMap>
  </header>
  <header guid="{1606119D-EE52-479A-9C61-9805CDFD0046}" dateTime="2014-03-05T11:55:29" maxSheetId="6" userName="Администратор" r:id="rId179" minRId="1925">
    <sheetIdMap count="5">
      <sheetId val="1"/>
      <sheetId val="2"/>
      <sheetId val="3"/>
      <sheetId val="4"/>
      <sheetId val="5"/>
    </sheetIdMap>
  </header>
  <header guid="{3478A0DC-7DDD-4D06-A75F-B0131E5B9DB9}" dateTime="2014-03-05T12:42:07" maxSheetId="6" userName="й1" r:id="rId180" minRId="1933">
    <sheetIdMap count="5">
      <sheetId val="1"/>
      <sheetId val="2"/>
      <sheetId val="3"/>
      <sheetId val="4"/>
      <sheetId val="5"/>
    </sheetIdMap>
  </header>
  <header guid="{777C3C22-1AC7-4C29-BFAB-D06E8B9AB4D0}" dateTime="2014-03-05T12:42:23" maxSheetId="6" userName="й1" r:id="rId181">
    <sheetIdMap count="5">
      <sheetId val="1"/>
      <sheetId val="2"/>
      <sheetId val="3"/>
      <sheetId val="4"/>
      <sheetId val="5"/>
    </sheetIdMap>
  </header>
  <header guid="{89F32BA2-A110-4B18-A75F-115296C55D0F}" dateTime="2014-03-05T12:57:51" maxSheetId="6" userName="й1" r:id="rId182" minRId="1944" maxRId="1949">
    <sheetIdMap count="5">
      <sheetId val="1"/>
      <sheetId val="2"/>
      <sheetId val="3"/>
      <sheetId val="4"/>
      <sheetId val="5"/>
    </sheetIdMap>
  </header>
  <header guid="{C32F41CE-90CE-4B7E-8974-87F003FA0D4A}" dateTime="2014-03-05T14:55:15" maxSheetId="6" userName="Администратор" r:id="rId183">
    <sheetIdMap count="5">
      <sheetId val="1"/>
      <sheetId val="2"/>
      <sheetId val="3"/>
      <sheetId val="4"/>
      <sheetId val="5"/>
    </sheetIdMap>
  </header>
  <header guid="{51EFFDD2-E3EE-42B5-A357-F749FF4EFB6C}" dateTime="2014-03-05T15:22:46" maxSheetId="6" userName="Дячук" r:id="rId184" minRId="1962" maxRId="1984">
    <sheetIdMap count="5">
      <sheetId val="1"/>
      <sheetId val="2"/>
      <sheetId val="3"/>
      <sheetId val="4"/>
      <sheetId val="5"/>
    </sheetIdMap>
  </header>
  <header guid="{A2DC01BE-432D-4C7D-A5E3-4404BD8D9288}" dateTime="2014-03-05T15:26:53" maxSheetId="6" userName="Дячук" r:id="rId185">
    <sheetIdMap count="5">
      <sheetId val="1"/>
      <sheetId val="2"/>
      <sheetId val="3"/>
      <sheetId val="4"/>
      <sheetId val="5"/>
    </sheetIdMap>
  </header>
  <header guid="{4D2B820C-51EF-410F-8EC9-7202DA75EB6A}" dateTime="2014-03-05T17:12:12" maxSheetId="6" userName="Дячук" r:id="rId186" minRId="2001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год'!$A$1:$I$1075</formula>
    <oldFormula>'2014 год'!$A$1:$I$1075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год'!$A$8:$F$1075</formula>
    <oldFormula>'2014 год'!$A$8:$F$1075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годы'!$A$1:$H$758</formula>
    <oldFormula>'2015-2016 годы'!$A$1:$H$758</oldFormula>
  </rdn>
  <rdn rId="0" localSheetId="5" customView="1" name="Z_167491D8_6D6D_447D_A119_5E65D8431081_.wvu.FilterData" hidden="1" oldHidden="1">
    <formula>'2015-2016 годы'!$A$11:$L$760</formula>
    <oldFormula>'2015-2016 годы'!$A$11:$L$760</oldFormula>
  </rdn>
  <rcv guid="{167491D8-6D6D-447D-A119-5E65D843108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294" sId="3">
    <nc r="A349" t="inlineStr">
      <is>
        <t>Иные выплаты персоналу государственных (муниципальных) органов, за исключением фонда оплаты труда</t>
      </is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794" sId="3" ref="A210:XFD210" action="insertRow">
    <undo index="0" exp="area" ref3D="1" dr="$G$1:$G$1048576" dn="Z_5B0ECC04_287D_41FE_BA8D_5B249E27F599_.wvu.Cols" sId="3"/>
  </rrc>
  <rrc rId="795" sId="3" ref="A210:XFD210" action="insertRow">
    <undo index="0" exp="area" ref3D="1" dr="$G$1:$G$1048576" dn="Z_5B0ECC04_287D_41FE_BA8D_5B249E27F599_.wvu.Cols" sId="3"/>
  </rrc>
  <rfmt sheetId="3" sqref="A210:I210">
    <dxf>
      <fill>
        <patternFill>
          <bgColor theme="0"/>
        </patternFill>
      </fill>
    </dxf>
  </rfmt>
  <rcc rId="796" sId="3">
    <nc r="B210" t="inlineStr">
      <is>
        <t>923</t>
      </is>
    </nc>
  </rcc>
  <rcc rId="797" sId="3">
    <nc r="C210" t="inlineStr">
      <is>
        <t>04</t>
      </is>
    </nc>
  </rcc>
  <rcc rId="798" sId="3">
    <nc r="D210" t="inlineStr">
      <is>
        <t>12</t>
      </is>
    </nc>
  </rcc>
  <rcc rId="799" sId="3" odxf="1" dxf="1">
    <nc r="E210" t="inlineStr">
      <is>
        <t>99 0 8219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00" sId="3">
    <nc r="B211" t="inlineStr">
      <is>
        <t>923</t>
      </is>
    </nc>
  </rcc>
  <rcc rId="801" sId="3">
    <nc r="C211" t="inlineStr">
      <is>
        <t>04</t>
      </is>
    </nc>
  </rcc>
  <rcc rId="802" sId="3">
    <nc r="D211" t="inlineStr">
      <is>
        <t>12</t>
      </is>
    </nc>
  </rcc>
  <rcc rId="803" sId="3">
    <nc r="E211" t="inlineStr">
      <is>
        <t>99 0 8219</t>
      </is>
    </nc>
  </rcc>
  <rcc rId="804" sId="3">
    <nc r="F211" t="inlineStr">
      <is>
        <t>350</t>
      </is>
    </nc>
  </rcc>
  <rrc rId="805" sId="3" ref="A210:XFD210" action="insertRow">
    <undo index="0" exp="area" ref3D="1" dr="$G$1:$G$1048576" dn="Z_5B0ECC04_287D_41FE_BA8D_5B249E27F599_.wvu.Cols" sId="3"/>
  </rrc>
  <rfmt sheetId="3" sqref="A210" start="0" length="0">
    <dxf>
      <fill>
        <patternFill>
          <bgColor theme="0"/>
        </patternFill>
      </fill>
    </dxf>
  </rfmt>
  <rcc rId="806" sId="3" odxf="1" dxf="1">
    <nc r="B210" t="inlineStr">
      <is>
        <t>923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07" sId="3" odxf="1" dxf="1">
    <nc r="C210" t="inlineStr">
      <is>
        <t>04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08" sId="3" odxf="1" dxf="1">
    <nc r="D210" t="inlineStr">
      <is>
        <t>12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809" sId="3" odxf="1" dxf="1">
    <nc r="E210" t="inlineStr">
      <is>
        <t>99 0 8219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F210" start="0" length="0">
    <dxf>
      <fill>
        <patternFill>
          <bgColor theme="0"/>
        </patternFill>
      </fill>
    </dxf>
  </rfmt>
  <rfmt sheetId="3" sqref="G210" start="0" length="0">
    <dxf>
      <fill>
        <patternFill>
          <bgColor theme="0"/>
        </patternFill>
      </fill>
    </dxf>
  </rfmt>
  <rfmt sheetId="3" sqref="H210" start="0" length="0">
    <dxf>
      <fill>
        <patternFill>
          <bgColor theme="0"/>
        </patternFill>
      </fill>
    </dxf>
  </rfmt>
  <rfmt sheetId="3" sqref="I210" start="0" length="0">
    <dxf>
      <fill>
        <patternFill>
          <bgColor theme="0"/>
        </patternFill>
      </fill>
    </dxf>
  </rfmt>
  <rcc rId="810" sId="3">
    <nc r="F211" t="inlineStr">
      <is>
        <t>300</t>
      </is>
    </nc>
  </rcc>
  <rcc rId="811" sId="3">
    <nc r="A211" t="inlineStr">
      <is>
        <t xml:space="preserve">Социальное обеспечение и иные выплаты населению
</t>
      </is>
    </nc>
  </rcc>
  <rcc rId="812" sId="3">
    <nc r="A212" t="inlineStr">
      <is>
        <t>Премии и гранты</t>
      </is>
    </nc>
  </rcc>
  <rrc rId="813" sId="3" ref="A210:XFD210" action="deleteRow">
    <undo index="0" exp="area" ref3D="1" dr="$G$1:$G$1048576" dn="Z_5B0ECC04_287D_41FE_BA8D_5B249E27F599_.wvu.Cols" sId="3"/>
    <rfmt sheetId="3" xfDxf="1" sqref="A210:XFD210" start="0" length="0"/>
    <rfmt sheetId="3" sqref="A210" start="0" length="0">
      <dxf>
        <font>
          <sz val="9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B210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10" t="inlineStr">
        <is>
          <t>04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10" t="inlineStr">
        <is>
          <t>12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10" t="inlineStr">
        <is>
          <t>99 0 8219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210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10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10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10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814" sId="3" numFmtId="4">
    <nc r="H211">
      <v>140</v>
    </nc>
  </rcc>
  <rcc rId="815" sId="3">
    <nc r="H210">
      <f>H211</f>
    </nc>
  </rcc>
  <rcc rId="816" sId="3">
    <nc r="I211">
      <f>H211</f>
    </nc>
  </rcc>
  <rcc rId="817" sId="3">
    <nc r="I210">
      <f>I211</f>
    </nc>
  </rcc>
  <rcc rId="818" sId="3" numFmtId="4">
    <oc r="I213">
      <v>1350</v>
    </oc>
    <nc r="I213">
      <f>H213</f>
    </nc>
  </rcc>
  <rcc rId="819" sId="3">
    <oc r="H206">
      <f>H207+H212</f>
    </oc>
    <nc r="H206">
      <f>H207+H212+H210</f>
    </nc>
  </rcc>
  <rcc rId="820" sId="3" numFmtId="4">
    <oc r="H213">
      <v>1350</v>
    </oc>
    <nc r="H213">
      <v>1210</v>
    </nc>
  </rcc>
  <rcc rId="821" sId="3">
    <oc r="I206">
      <f>I207+I212</f>
    </oc>
    <nc r="I206">
      <f>I207+I212+I210</f>
    </nc>
  </rc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годы'!$A$13:$H$758</oldFormula>
  </rdn>
  <rcv guid="{EA1929C7-85F7-40DE-826A-94377FC9966E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531" sId="3" odxf="1" dxf="1">
    <nc r="A279" t="inlineStr">
      <is>
        <t>Капитальные вложения в объекты недвижимого имущества государственной (муниципальной) собственности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</ndxf>
  </rcc>
  <rcc rId="532" sId="3" odxf="1" dxf="1">
    <nc r="A280" t="inlineStr">
      <is>
        <t>Бюджетные инвестиции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3" sId="3" numFmtId="4">
    <nc r="H281">
      <v>2000</v>
    </nc>
  </rcc>
  <rcc rId="534" sId="3">
    <nc r="H280">
      <f>H281</f>
    </nc>
  </rcc>
  <rcc rId="535" sId="3">
    <nc r="H279">
      <f>H280</f>
    </nc>
  </rcc>
  <rcc rId="536" sId="3">
    <nc r="H278">
      <f>H279</f>
    </nc>
  </rcc>
  <rcc rId="537" sId="3">
    <nc r="I281">
      <f>H281</f>
    </nc>
  </rcc>
  <rcc rId="538" sId="3">
    <nc r="I280">
      <f>I281</f>
    </nc>
  </rcc>
  <rcc rId="539" sId="3">
    <nc r="I279">
      <f>I280</f>
    </nc>
  </rcc>
  <rcc rId="540" sId="3">
    <nc r="I278">
      <f>I279</f>
    </nc>
  </rcc>
  <rcc rId="541" sId="3">
    <oc r="H277">
      <f>H282+H286</f>
    </oc>
    <nc r="H277">
      <f>H282+H286+H278</f>
    </nc>
  </rcc>
  <rcc rId="542" sId="3">
    <oc r="I277">
      <f>I282+I286</f>
    </oc>
    <nc r="I277">
      <f>I282+I286+I278</f>
    </nc>
  </rcc>
  <rcv guid="{EA1929C7-85F7-40DE-826A-94377FC9966E}" action="delete"/>
  <rdn rId="0" localSheetId="3" customView="1" name="Z_EA1929C7_85F7_40DE_826A_94377FC9966E_.wvu.PrintArea" hidden="1" oldHidden="1">
    <formula>'2014 год'!$A$1:$I$1033</formula>
    <oldFormula>'2014 год'!$A$1:$I$1033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год'!$A$8:$F$1033</formula>
    <oldFormula>'2014 год'!$A$8:$F$1033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rc rId="501" sId="3" ref="A278:XFD278" action="insertRow">
    <undo index="0" exp="area" ref3D="1" dr="$G$1:$G$1048576" dn="Z_5B0ECC04_287D_41FE_BA8D_5B249E27F599_.wvu.Cols" sId="3"/>
  </rrc>
  <rrc rId="502" sId="3" ref="A278:XFD278" action="insertRow">
    <undo index="0" exp="area" ref3D="1" dr="$G$1:$G$1048576" dn="Z_5B0ECC04_287D_41FE_BA8D_5B249E27F599_.wvu.Cols" sId="3"/>
  </rrc>
  <rrc rId="503" sId="3" ref="A278:XFD278" action="insertRow">
    <undo index="0" exp="area" ref3D="1" dr="$G$1:$G$1048576" dn="Z_5B0ECC04_287D_41FE_BA8D_5B249E27F599_.wvu.Cols" sId="3"/>
  </rrc>
  <rrc rId="504" sId="3" ref="A278:XFD278" action="insertRow">
    <undo index="0" exp="area" ref3D="1" dr="$G$1:$G$1048576" dn="Z_5B0ECC04_287D_41FE_BA8D_5B249E27F599_.wvu.Cols" sId="3"/>
  </rrc>
  <rcc rId="505" sId="3">
    <nc r="B278" t="inlineStr">
      <is>
        <t>923</t>
      </is>
    </nc>
  </rcc>
  <rcc rId="506" sId="3">
    <nc r="C278" t="inlineStr">
      <is>
        <t>05</t>
      </is>
    </nc>
  </rcc>
  <rcc rId="507" sId="3">
    <nc r="D278" t="inlineStr">
      <is>
        <t>02</t>
      </is>
    </nc>
  </rcc>
  <rcc rId="508" sId="3">
    <nc r="E278" t="inlineStr">
      <is>
        <t>99 0 4301</t>
      </is>
    </nc>
  </rcc>
  <rcc rId="509" sId="3">
    <nc r="A278" t="inlineStr">
      <is>
        <t>Реализация инвестиционных проектов в сфере теплоснабжения</t>
      </is>
    </nc>
  </rcc>
  <rcc rId="510" sId="3">
    <nc r="B279" t="inlineStr">
      <is>
        <t>923</t>
      </is>
    </nc>
  </rcc>
  <rcc rId="511" sId="3">
    <nc r="C279" t="inlineStr">
      <is>
        <t>05</t>
      </is>
    </nc>
  </rcc>
  <rcc rId="512" sId="3">
    <nc r="D279" t="inlineStr">
      <is>
        <t>02</t>
      </is>
    </nc>
  </rcc>
  <rcc rId="513" sId="3">
    <nc r="E279" t="inlineStr">
      <is>
        <t>99 0 4301</t>
      </is>
    </nc>
  </rcc>
  <rcc rId="514" sId="3">
    <nc r="B280" t="inlineStr">
      <is>
        <t>923</t>
      </is>
    </nc>
  </rcc>
  <rcc rId="515" sId="3">
    <nc r="C280" t="inlineStr">
      <is>
        <t>05</t>
      </is>
    </nc>
  </rcc>
  <rcc rId="516" sId="3">
    <nc r="D280" t="inlineStr">
      <is>
        <t>02</t>
      </is>
    </nc>
  </rcc>
  <rcc rId="517" sId="3">
    <nc r="E280" t="inlineStr">
      <is>
        <t>99 0 4301</t>
      </is>
    </nc>
  </rcc>
  <rcc rId="518" sId="3">
    <nc r="F279" t="inlineStr">
      <is>
        <t>400</t>
      </is>
    </nc>
  </rcc>
  <rcc rId="519" sId="3">
    <nc r="F280" t="inlineStr">
      <is>
        <t>410</t>
      </is>
    </nc>
  </rcc>
  <rcc rId="520" sId="3" odxf="1" dxf="1">
    <nc r="A281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ill>
        <patternFill>
          <bgColor theme="0"/>
        </patternFill>
      </fill>
      <alignment horizontal="left" readingOrder="0"/>
    </odxf>
    <ndxf>
      <fill>
        <patternFill>
          <bgColor theme="8" tint="0.79998168889431442"/>
        </patternFill>
      </fill>
      <alignment horizontal="justify" readingOrder="0"/>
    </ndxf>
  </rcc>
  <rcc rId="521" sId="3" odxf="1" dxf="1">
    <nc r="B281" t="inlineStr">
      <is>
        <t>923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522" sId="3" odxf="1" dxf="1">
    <nc r="C28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523" sId="3" odxf="1" dxf="1">
    <nc r="D28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3" sqref="E281" start="0" length="0">
    <dxf>
      <fill>
        <patternFill>
          <bgColor theme="8" tint="0.79998168889431442"/>
        </patternFill>
      </fill>
    </dxf>
  </rfmt>
  <rcc rId="524" sId="3" odxf="1" dxf="1">
    <nc r="F281" t="inlineStr">
      <is>
        <t>414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3" sqref="G281" start="0" length="0">
    <dxf>
      <fill>
        <patternFill>
          <bgColor theme="8" tint="0.79998168889431442"/>
        </patternFill>
      </fill>
    </dxf>
  </rfmt>
  <rfmt sheetId="3" sqref="H281" start="0" length="0">
    <dxf>
      <fill>
        <patternFill>
          <bgColor theme="8" tint="0.79998168889431442"/>
        </patternFill>
      </fill>
    </dxf>
  </rfmt>
  <rfmt sheetId="3" sqref="I281" start="0" length="0">
    <dxf>
      <fill>
        <patternFill>
          <bgColor theme="8" tint="0.79998168889431442"/>
        </patternFill>
      </fill>
    </dxf>
  </rfmt>
  <rcc rId="525" sId="3">
    <nc r="E281" t="inlineStr">
      <is>
        <t>99 0 4301</t>
      </is>
    </nc>
  </rcc>
  <rcv guid="{EA1929C7-85F7-40DE-826A-94377FC9966E}" action="delete"/>
  <rdn rId="0" localSheetId="3" customView="1" name="Z_EA1929C7_85F7_40DE_826A_94377FC9966E_.wvu.PrintArea" hidden="1" oldHidden="1">
    <formula>'2014 год'!$A$1:$I$1033</formula>
    <oldFormula>'2014 год'!$A$1:$I$1033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год'!$A$8:$F$1033</formula>
    <oldFormula>'2014 год'!$A$8:$F$1033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480" sId="3" numFmtId="4">
    <nc r="H262">
      <v>6715.2</v>
    </nc>
  </rcc>
  <rcc rId="481" sId="3" numFmtId="4">
    <oc r="H263">
      <v>18000</v>
    </oc>
    <nc r="H263">
      <v>100</v>
    </nc>
  </rcc>
  <rcc rId="482" sId="3">
    <oc r="F263" t="inlineStr">
      <is>
        <t>414</t>
      </is>
    </oc>
    <nc r="F263" t="inlineStr">
      <is>
        <t>244</t>
      </is>
    </nc>
  </rcc>
  <rcc rId="483" sId="3" odxf="1" dxf="1">
    <oc r="A263" t="inlineStr">
      <is>
        <t>Бюджетные инвестиции в объекты капитального строительства государственной (муниципальной) собственности</t>
      </is>
    </oc>
    <nc r="A263" t="inlineStr">
      <is>
        <t>Прочая закупка товаров, работ и услуг для обеспечения государственных (муниципальных) нужд</t>
      </is>
    </nc>
    <ndxf>
      <numFmt numFmtId="0" formatCode="General"/>
      <alignment horizontal="left" readingOrder="0"/>
    </ndxf>
  </rcc>
  <rrc rId="484" sId="3" ref="A268:XFD268" action="insertRow">
    <undo index="0" exp="area" ref3D="1" dr="$G$1:$G$1048576" dn="Z_5B0ECC04_287D_41FE_BA8D_5B249E27F599_.wvu.Cols" sId="3"/>
  </rrc>
  <rcc rId="485" sId="3" odxf="1" dxf="1">
    <nc r="A268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486" sId="3">
    <nc r="B268" t="inlineStr">
      <is>
        <t>923</t>
      </is>
    </nc>
  </rcc>
  <rcc rId="487" sId="3">
    <nc r="C268" t="inlineStr">
      <is>
        <t>05</t>
      </is>
    </nc>
  </rcc>
  <rcc rId="488" sId="3">
    <nc r="D268" t="inlineStr">
      <is>
        <t>02</t>
      </is>
    </nc>
  </rcc>
  <rcc rId="489" sId="3">
    <nc r="E268" t="inlineStr">
      <is>
        <t>99 0 2343</t>
      </is>
    </nc>
  </rcc>
  <rcc rId="490" sId="3">
    <nc r="F268" t="inlineStr">
      <is>
        <t>244</t>
      </is>
    </nc>
  </rcc>
  <rcc rId="491" sId="3" numFmtId="4">
    <nc r="H267">
      <v>-2000</v>
    </nc>
  </rcc>
  <rcc rId="492" sId="3" numFmtId="4">
    <nc r="H268">
      <v>6000</v>
    </nc>
  </rcc>
  <rcc rId="493" sId="3">
    <oc r="H266">
      <f>H267</f>
    </oc>
    <nc r="H266">
      <f>H267+H268</f>
    </nc>
  </rcc>
  <rcc rId="494" sId="3">
    <oc r="I266">
      <f>I267</f>
    </oc>
    <nc r="I266">
      <f>I267+I268</f>
    </nc>
  </rcc>
  <rcc rId="495" sId="3">
    <nc r="I268">
      <f>H268</f>
    </nc>
  </rcc>
  <rcv guid="{EA1929C7-85F7-40DE-826A-94377FC9966E}" action="delete"/>
  <rdn rId="0" localSheetId="3" customView="1" name="Z_EA1929C7_85F7_40DE_826A_94377FC9966E_.wvu.PrintArea" hidden="1" oldHidden="1">
    <formula>'2014 год'!$A$1:$I$1029</formula>
    <oldFormula>'2014 год'!$A$1:$I$1029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год'!$A$8:$F$1029</formula>
    <oldFormula>'2014 год'!$A$8:$F$1029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257" sId="3" numFmtId="4">
    <oc r="H271">
      <v>43429.1</v>
    </oc>
    <nc r="H271">
      <f>43429.1+268</f>
    </nc>
  </rcc>
  <rcv guid="{EA1929C7-85F7-40DE-826A-94377FC9966E}" action="delete"/>
  <rdn rId="0" localSheetId="3" customView="1" name="Z_EA1929C7_85F7_40DE_826A_94377FC9966E_.wvu.PrintArea" hidden="1" oldHidden="1">
    <formula>'2014 год'!$A$1:$I$1057</formula>
    <oldFormula>'2014 год'!$A$1:$I$1057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год'!$A$8:$F$1057</formula>
    <oldFormula>'2014 год'!$A$8:$F$1057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годы'!$A$13:$H$758</oldFormula>
  </rdn>
  <rcv guid="{EA1929C7-85F7-40DE-826A-94377FC9966E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год'!$A$1:$I$1054</formula>
    <oldFormula>'2014 год'!$A$1:$I$1054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год'!$A$8:$F$1054</formula>
    <oldFormula>'2014 год'!$A$8:$F$1054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111.xml><?xml version="1.0" encoding="utf-8"?>
<revisions xmlns="http://schemas.openxmlformats.org/spreadsheetml/2006/main" xmlns:r="http://schemas.openxmlformats.org/officeDocument/2006/relationships">
  <rcc rId="1203" sId="3">
    <oc r="H272">
      <f>100+25600-3600</f>
    </oc>
    <nc r="H272">
      <f>100+25600-3600+200</f>
    </nc>
  </rcc>
  <rcv guid="{EA1929C7-85F7-40DE-826A-94377FC9966E}" action="delete"/>
  <rdn rId="0" localSheetId="3" customView="1" name="Z_EA1929C7_85F7_40DE_826A_94377FC9966E_.wvu.PrintArea" hidden="1" oldHidden="1">
    <formula>'2014 год'!$A$1:$I$1054</formula>
    <oldFormula>'2014 год'!$A$1:$I$1054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год'!$A$8:$F$1054</formula>
    <oldFormula>'2014 год'!$A$8:$F$1054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1111.xml><?xml version="1.0" encoding="utf-8"?>
<revisions xmlns="http://schemas.openxmlformats.org/spreadsheetml/2006/main" xmlns:r="http://schemas.openxmlformats.org/officeDocument/2006/relationships"/>
</file>

<file path=xl/revisions/revisionLog111112.xml><?xml version="1.0" encoding="utf-8"?>
<revisions xmlns="http://schemas.openxmlformats.org/spreadsheetml/2006/main" xmlns:r="http://schemas.openxmlformats.org/officeDocument/2006/relationships">
  <rcc rId="1" sId="3" numFmtId="4">
    <nc r="H609">
      <v>0</v>
    </nc>
  </rcc>
  <rcv guid="{DA15D12B-B687-4104-AF35-4470F046E021}" action="delete"/>
  <rdn rId="0" localSheetId="3" customView="1" name="Z_DA15D12B_B687_4104_AF35_4470F046E021_.wvu.PrintArea" hidden="1" oldHidden="1">
    <formula>'2014 год'!$A$1:$G$1008</formula>
    <oldFormula>'2014 год'!$A$1:$G$1008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год'!$A$11:$G$1008</formula>
    <oldFormula>'2014 год'!$A$11:$G$1008</oldFormula>
  </rdn>
  <rdn rId="0" localSheetId="5" customView="1" name="Z_DA15D12B_B687_4104_AF35_4470F046E021_.wvu.PrintArea" hidden="1" oldHidden="1">
    <formula>'2015-2016 годы'!$A$5:$H$755</formula>
    <oldFormula>'2015-2016 годы'!$A$5:$H$755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годы'!$A$13:$H$757</formula>
    <oldFormula>'2015-2016 годы'!$A$13:$H$757</oldFormula>
  </rdn>
  <rcv guid="{DA15D12B-B687-4104-AF35-4470F046E021}" action="add"/>
</revisions>
</file>

<file path=xl/revisions/revisionLog11112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1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1211.xml><?xml version="1.0" encoding="utf-8"?>
<revisions xmlns="http://schemas.openxmlformats.org/spreadsheetml/2006/main" xmlns:r="http://schemas.openxmlformats.org/officeDocument/2006/relationships">
  <rcc rId="717" sId="3" numFmtId="4">
    <nc r="H643">
      <v>-148.9</v>
    </nc>
  </rcc>
  <rcc rId="718" sId="5" numFmtId="4">
    <oc r="G453">
      <v>148.9</v>
    </oc>
    <nc r="G453">
      <f>148.9-148.9</f>
    </nc>
  </rcc>
  <rcc rId="719" sId="5" numFmtId="4">
    <oc r="H453">
      <v>148.9</v>
    </oc>
    <nc r="H453">
      <f>148.9-148.9</f>
    </nc>
  </rcc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12111.xml><?xml version="1.0" encoding="utf-8"?>
<revisions xmlns="http://schemas.openxmlformats.org/spreadsheetml/2006/main" xmlns:r="http://schemas.openxmlformats.org/officeDocument/2006/relationships">
  <rrc rId="8" sId="3" ref="A234:XFD234" action="insertRow">
    <undo index="0" exp="area" ref3D="1" dr="$G$1:$G$1048576" dn="Z_5B0ECC04_287D_41FE_BA8D_5B249E27F599_.wvu.Cols" sId="3"/>
  </rrc>
  <rrc rId="9" sId="3" ref="A234:XFD234" action="insertRow">
    <undo index="0" exp="area" ref3D="1" dr="$G$1:$G$1048576" dn="Z_5B0ECC04_287D_41FE_BA8D_5B249E27F599_.wvu.Cols" sId="3"/>
  </rrc>
  <rrc rId="10" sId="3" ref="A235:XFD235" action="insertRow">
    <undo index="0" exp="area" ref3D="1" dr="$G$1:$G$1048576" dn="Z_5B0ECC04_287D_41FE_BA8D_5B249E27F599_.wvu.Cols" sId="3"/>
  </rrc>
  <rrc rId="11" sId="3" ref="A234:XFD234" action="insertRow">
    <undo index="0" exp="area" ref3D="1" dr="$G$1:$G$1048576" dn="Z_5B0ECC04_287D_41FE_BA8D_5B249E27F599_.wvu.Cols" sId="3"/>
  </rrc>
  <rcv guid="{EA1929C7-85F7-40DE-826A-94377FC9966E}" action="delete"/>
  <rdn rId="0" localSheetId="3" customView="1" name="Z_EA1929C7_85F7_40DE_826A_94377FC9966E_.wvu.PrintArea" hidden="1" oldHidden="1">
    <formula>'2014 год'!$A$1:$G$1012</formula>
    <oldFormula>'2014 год'!$A$1:$G$1012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год'!$A$8:$F$1012</formula>
    <oldFormula>'2014 год'!$A$8:$F$1012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годы'!$A$13:$H$757</oldFormula>
  </rdn>
  <rcv guid="{EA1929C7-85F7-40DE-826A-94377FC9966E}" action="add"/>
</revisions>
</file>

<file path=xl/revisions/revisionLog1113.xml><?xml version="1.0" encoding="utf-8"?>
<revisions xmlns="http://schemas.openxmlformats.org/spreadsheetml/2006/main" xmlns:r="http://schemas.openxmlformats.org/officeDocument/2006/relationships">
  <rcc rId="1154" sId="3">
    <nc r="J718">
      <v>1662</v>
    </nc>
  </rcc>
  <rcc rId="1155" sId="3">
    <nc r="J770">
      <v>46641</v>
    </nc>
  </rcc>
  <rcc rId="1156" sId="3" numFmtId="4">
    <nc r="H1032">
      <v>-200</v>
    </nc>
  </rcc>
  <rcv guid="{DA15D12B-B687-4104-AF35-4470F046E021}" action="delete"/>
  <rdn rId="0" localSheetId="3" customView="1" name="Z_DA15D12B_B687_4104_AF35_4470F046E021_.wvu.PrintArea" hidden="1" oldHidden="1">
    <formula>'2014 год'!$A$1:$G$1051</formula>
    <oldFormula>'2014 год'!$A$1:$G$1051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год'!$A$11:$G$1051</formula>
    <oldFormula>'2014 год'!$A$11:$G$1051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13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год'!$A$1:$I$1041</formula>
    <oldFormula>'2014 год'!$A$1:$I$1041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год'!$A$8:$F$1041</formula>
    <oldFormula>'2014 год'!$A$8:$F$1041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1311.xml><?xml version="1.0" encoding="utf-8"?>
<revisions xmlns="http://schemas.openxmlformats.org/spreadsheetml/2006/main" xmlns:r="http://schemas.openxmlformats.org/officeDocument/2006/relationships">
  <rcc rId="934" sId="3" numFmtId="4">
    <oc r="H238">
      <v>1000</v>
    </oc>
    <nc r="H238">
      <f>1000+300</f>
    </nc>
  </rcc>
  <rcc rId="935" sId="3" numFmtId="4">
    <oc r="H268">
      <v>6715.2</v>
    </oc>
    <nc r="H268">
      <v>43429.1</v>
    </nc>
  </rcc>
  <rcc rId="936" sId="3" numFmtId="4">
    <oc r="H269">
      <v>100</v>
    </oc>
    <nc r="H269">
      <f>100+25600</f>
    </nc>
  </rcc>
  <rcc rId="937" sId="3" numFmtId="4">
    <oc r="H273">
      <v>-2000</v>
    </oc>
    <nc r="H273">
      <v>7151.4</v>
    </nc>
  </rcc>
  <rcc rId="938" sId="3" numFmtId="4">
    <oc r="H274">
      <v>6000</v>
    </oc>
    <nc r="H274">
      <f>100+12058.7</f>
    </nc>
  </rcc>
  <rcc rId="939" sId="3" numFmtId="4">
    <oc r="H287">
      <f>2000</f>
    </oc>
    <nc r="H287">
      <v>0</v>
    </nc>
  </rcc>
  <rcc rId="940" sId="3" numFmtId="4">
    <oc r="H291">
      <v>30483.4</v>
    </oc>
    <nc r="H291">
      <f>9054.8+17428.6+4000</f>
    </nc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692" sId="3" numFmtId="4">
    <oc r="H643">
      <v>-148.9</v>
    </oc>
    <nc r="H643"/>
  </rcc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211.xml><?xml version="1.0" encoding="utf-8"?>
<revisions xmlns="http://schemas.openxmlformats.org/spreadsheetml/2006/main" xmlns:r="http://schemas.openxmlformats.org/officeDocument/2006/relationships">
  <rcc rId="596" sId="3" numFmtId="4">
    <oc r="H281">
      <v>2000</v>
    </oc>
    <nc r="H281">
      <f>2000+15000</f>
    </nc>
  </rcc>
  <rrc rId="597" sId="3" ref="A433:XFD433" action="insertRow">
    <undo index="0" exp="area" ref3D="1" dr="$G$1:$G$1048576" dn="Z_5B0ECC04_287D_41FE_BA8D_5B249E27F599_.wvu.Cols" sId="3"/>
  </rrc>
  <rrc rId="598" sId="3" ref="A433:XFD433" action="insertRow">
    <undo index="0" exp="area" ref3D="1" dr="$G$1:$G$1048576" dn="Z_5B0ECC04_287D_41FE_BA8D_5B249E27F599_.wvu.Cols" sId="3"/>
  </rrc>
  <rrc rId="599" sId="3" ref="A433:XFD433" action="insertRow">
    <undo index="0" exp="area" ref3D="1" dr="$G$1:$G$1048576" dn="Z_5B0ECC04_287D_41FE_BA8D_5B249E27F599_.wvu.Cols" sId="3"/>
  </rrc>
  <rrc rId="600" sId="3" ref="A433:XFD433" action="insertRow">
    <undo index="0" exp="area" ref3D="1" dr="$G$1:$G$1048576" dn="Z_5B0ECC04_287D_41FE_BA8D_5B249E27F599_.wvu.Cols" sId="3"/>
  </rrc>
  <rcv guid="{EA1929C7-85F7-40DE-826A-94377FC9966E}" action="delete"/>
  <rdn rId="0" localSheetId="3" customView="1" name="Z_EA1929C7_85F7_40DE_826A_94377FC9966E_.wvu.PrintArea" hidden="1" oldHidden="1">
    <formula>'2014 год'!$A$1:$I$1041</formula>
    <oldFormula>'2014 год'!$A$1:$I$1041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год'!$A$8:$F$1041</formula>
    <oldFormula>'2014 год'!$A$8:$F$1041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212.xml><?xml version="1.0" encoding="utf-8"?>
<revisions xmlns="http://schemas.openxmlformats.org/spreadsheetml/2006/main" xmlns:r="http://schemas.openxmlformats.org/officeDocument/2006/relationships">
  <rfmt sheetId="3" sqref="A433" start="0" length="0">
    <dxf>
      <font>
        <sz val="9"/>
        <name val="Times New Roman"/>
        <scheme val="none"/>
      </font>
    </dxf>
  </rfmt>
  <rcc rId="606" sId="3" odxf="1" dxf="1">
    <nc r="B433" t="inlineStr">
      <is>
        <t>923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sz val="9"/>
        <name val="Times New Roman"/>
        <scheme val="none"/>
      </font>
      <fill>
        <patternFill patternType="solid">
          <bgColor indexed="9"/>
        </patternFill>
      </fill>
    </ndxf>
  </rcc>
  <rfmt sheetId="3" sqref="C433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D433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E433" start="0" length="0">
    <dxf>
      <fill>
        <patternFill patternType="solid">
          <bgColor indexed="9"/>
        </patternFill>
      </fill>
    </dxf>
  </rfmt>
  <rfmt sheetId="3" sqref="F433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cc rId="607" sId="3" odxf="1" dxf="1">
    <nc r="A434" t="inlineStr">
      <is>
        <t>Капитальные вложения в объекты недвижимого имущества государственной (муниципальной) собственности</t>
      </is>
    </nc>
    <odxf>
      <font>
        <sz val="9"/>
        <name val="Times New Roman"/>
        <scheme val="none"/>
      </font>
    </odxf>
    <ndxf>
      <font>
        <sz val="9"/>
        <color theme="1"/>
        <name val="Times New Roman"/>
        <scheme val="none"/>
      </font>
    </ndxf>
  </rcc>
  <rcc rId="608" sId="3" odxf="1" dxf="1">
    <nc r="B434" t="inlineStr">
      <is>
        <t>923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sz val="9"/>
        <name val="Times New Roman"/>
        <scheme val="none"/>
      </font>
      <fill>
        <patternFill patternType="solid">
          <bgColor indexed="9"/>
        </patternFill>
      </fill>
    </ndxf>
  </rcc>
  <rfmt sheetId="3" sqref="C434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D434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E434" start="0" length="0">
    <dxf>
      <fill>
        <patternFill patternType="solid">
          <bgColor indexed="9"/>
        </patternFill>
      </fill>
    </dxf>
  </rfmt>
  <rcc rId="609" sId="3" odxf="1" dxf="1">
    <nc r="F434" t="inlineStr">
      <is>
        <t>400</t>
      </is>
    </nc>
    <odxf>
      <font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indexed="9"/>
        </patternFill>
      </fill>
    </ndxf>
  </rcc>
  <rcc rId="610" sId="3" odxf="1" dxf="1">
    <nc r="A435" t="inlineStr">
      <is>
        <t>Бюджетные инвестиции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611" sId="3" odxf="1" dxf="1">
    <nc r="B435" t="inlineStr">
      <is>
        <t>923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sz val="9"/>
        <name val="Times New Roman"/>
        <scheme val="none"/>
      </font>
      <fill>
        <patternFill patternType="solid">
          <bgColor indexed="9"/>
        </patternFill>
      </fill>
    </ndxf>
  </rcc>
  <rfmt sheetId="3" sqref="C435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D435" start="0" length="0">
    <dxf>
      <font>
        <sz val="9"/>
        <name val="Times New Roman"/>
        <scheme val="none"/>
      </font>
      <fill>
        <patternFill patternType="solid">
          <bgColor indexed="9"/>
        </patternFill>
      </fill>
    </dxf>
  </rfmt>
  <rfmt sheetId="3" sqref="E435" start="0" length="0">
    <dxf>
      <fill>
        <patternFill patternType="solid">
          <bgColor indexed="9"/>
        </patternFill>
      </fill>
    </dxf>
  </rfmt>
  <rcc rId="612" sId="3" odxf="1" dxf="1">
    <nc r="F435" t="inlineStr">
      <is>
        <t>410</t>
      </is>
    </nc>
    <odxf>
      <font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indexed="9"/>
        </patternFill>
      </fill>
    </ndxf>
  </rcc>
  <rcc rId="613" sId="3" odxf="1" dxf="1">
    <nc r="A436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sz val="9"/>
        <color indexed="8"/>
        <name val="Times New Roman"/>
        <scheme val="none"/>
      </font>
      <fill>
        <patternFill patternType="solid">
          <bgColor theme="8" tint="0.79998168889431442"/>
        </patternFill>
      </fill>
      <alignment horizontal="justify" readingOrder="0"/>
    </ndxf>
  </rcc>
  <rcc rId="614" sId="3" odxf="1" dxf="1">
    <nc r="B436" t="inlineStr">
      <is>
        <t>923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sz val="9"/>
        <name val="Times New Roman"/>
        <scheme val="none"/>
      </font>
      <fill>
        <patternFill patternType="solid">
          <bgColor theme="8" tint="0.79998168889431442"/>
        </patternFill>
      </fill>
    </ndxf>
  </rcc>
  <rfmt sheetId="3" sqref="C436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3" sqref="D436" start="0" length="0">
    <dxf>
      <font>
        <sz val="9"/>
        <name val="Times New Roman"/>
        <scheme val="none"/>
      </font>
      <fill>
        <patternFill patternType="solid">
          <bgColor theme="8" tint="0.79998168889431442"/>
        </patternFill>
      </fill>
    </dxf>
  </rfmt>
  <rfmt sheetId="3" sqref="E436" start="0" length="0">
    <dxf>
      <fill>
        <patternFill patternType="solid">
          <bgColor theme="8" tint="0.79998168889431442"/>
        </patternFill>
      </fill>
    </dxf>
  </rfmt>
  <rcc rId="615" sId="3" odxf="1" dxf="1">
    <nc r="F436" t="inlineStr">
      <is>
        <t>414</t>
      </is>
    </nc>
    <odxf>
      <font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8" tint="0.79998168889431442"/>
        </patternFill>
      </fill>
    </ndxf>
  </rcc>
  <rcc rId="616" sId="3" odxf="1" dxf="1">
    <nc r="C433" t="inlineStr">
      <is>
        <t>11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17" sId="3" odxf="1" dxf="1">
    <nc r="D433" t="inlineStr">
      <is>
        <t>01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18" sId="3" odxf="1" dxf="1">
    <nc r="C434" t="inlineStr">
      <is>
        <t>11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19" sId="3" odxf="1" dxf="1">
    <nc r="D434" t="inlineStr">
      <is>
        <t>01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20" sId="3" odxf="1" dxf="1">
    <nc r="C435" t="inlineStr">
      <is>
        <t>11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21" sId="3" odxf="1" dxf="1">
    <nc r="D435" t="inlineStr">
      <is>
        <t>01</t>
      </is>
    </nc>
    <ndxf>
      <font>
        <sz val="9"/>
        <name val="Times New Roman"/>
        <scheme val="none"/>
      </font>
      <fill>
        <patternFill patternType="none">
          <bgColor indexed="65"/>
        </patternFill>
      </fill>
    </ndxf>
  </rcc>
  <rcc rId="622" sId="3" odxf="1" dxf="1" numFmtId="4">
    <nc r="C436">
      <v>11</v>
    </nc>
    <ndxf>
      <font>
        <sz val="9"/>
        <name val="Times New Roman"/>
        <scheme val="none"/>
      </font>
      <numFmt numFmtId="164" formatCode="00"/>
      <alignment wrapText="1" readingOrder="0"/>
    </ndxf>
  </rcc>
  <rcc rId="623" sId="3" odxf="1" dxf="1" numFmtId="4">
    <nc r="D436">
      <v>1</v>
    </nc>
    <ndxf>
      <font>
        <sz val="9"/>
        <name val="Times New Roman"/>
        <scheme val="none"/>
      </font>
      <numFmt numFmtId="164" formatCode="00"/>
      <alignment wrapText="1" readingOrder="0"/>
    </ndxf>
  </rcc>
  <rcc rId="624" sId="3">
    <nc r="E433" t="inlineStr">
      <is>
        <t>99 0 4306</t>
      </is>
    </nc>
  </rcc>
  <rcc rId="625" sId="3">
    <nc r="E434" t="inlineStr">
      <is>
        <t>99 0 4306</t>
      </is>
    </nc>
  </rcc>
  <rcc rId="626" sId="3">
    <nc r="E435" t="inlineStr">
      <is>
        <t>99 0 4306</t>
      </is>
    </nc>
  </rcc>
  <rcc rId="627" sId="3">
    <nc r="E436" t="inlineStr">
      <is>
        <t>99 0 4306</t>
      </is>
    </nc>
  </rcc>
  <rcc rId="628" sId="3">
    <nc r="A433" t="inlineStr">
      <is>
        <t>Реализация инвестиционных проектов в сфере развития физической культуры и спорта</t>
      </is>
    </nc>
  </rcc>
  <rfmt sheetId="3" sqref="G436" start="0" length="0">
    <dxf>
      <numFmt numFmtId="171" formatCode="0.0"/>
      <fill>
        <patternFill patternType="solid">
          <bgColor theme="8" tint="0.79998168889431442"/>
        </patternFill>
      </fill>
    </dxf>
  </rfmt>
  <rfmt sheetId="3" sqref="H436" start="0" length="0">
    <dxf>
      <numFmt numFmtId="171" formatCode="0.0"/>
      <fill>
        <patternFill patternType="solid">
          <bgColor theme="8" tint="0.79998168889431442"/>
        </patternFill>
      </fill>
    </dxf>
  </rfmt>
  <rfmt sheetId="3" sqref="I436" start="0" length="0">
    <dxf>
      <fill>
        <patternFill patternType="solid">
          <bgColor theme="8" tint="0.79998168889431442"/>
        </patternFill>
      </fill>
    </dxf>
  </rfmt>
  <rcc rId="629" sId="3">
    <oc r="H432">
      <f>H437+H441</f>
    </oc>
    <nc r="H432">
      <f>H437+H441+H433</f>
    </nc>
  </rcc>
  <rcc rId="630" sId="3">
    <oc r="I432">
      <f>I437+I441</f>
    </oc>
    <nc r="I432">
      <f>I437+I441+I433</f>
    </nc>
  </rcc>
  <rcv guid="{EA1929C7-85F7-40DE-826A-94377FC9966E}" action="delete"/>
  <rdn rId="0" localSheetId="3" customView="1" name="Z_EA1929C7_85F7_40DE_826A_94377FC9966E_.wvu.PrintArea" hidden="1" oldHidden="1">
    <formula>'2014 год'!$A$1:$I$1041</formula>
    <oldFormula>'2014 год'!$A$1:$I$1041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год'!$A$8:$F$1041</formula>
    <oldFormula>'2014 год'!$A$8:$F$1041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год'!$A$1:$I$1048</formula>
    <oldFormula>'2014 год'!$A$1:$I$1048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год'!$A$8:$F$1048</formula>
    <oldFormula>'2014 год'!$A$8:$F$1048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31.xml><?xml version="1.0" encoding="utf-8"?>
<revisions xmlns="http://schemas.openxmlformats.org/spreadsheetml/2006/main" xmlns:r="http://schemas.openxmlformats.org/officeDocument/2006/relationships">
  <rcc rId="787" sId="3">
    <oc r="H1045">
      <f>1000+1168+100+442.9</f>
    </oc>
    <nc r="H1045">
      <f>1000+1168.1+100+442.9</f>
    </nc>
  </rcc>
</revisions>
</file>

<file path=xl/revisions/revisionLog113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год'!$A$1:$G$1011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1312.xml><?xml version="1.0" encoding="utf-8"?>
<revisions xmlns="http://schemas.openxmlformats.org/spreadsheetml/2006/main" xmlns:r="http://schemas.openxmlformats.org/officeDocument/2006/relationships">
  <rcc rId="647" sId="3">
    <oc r="J9">
      <f>'\\server\Бюджет 2014\МУНИЦИПАЛЬНЫЙ район\Решения о бюджете муниципального района\Решение от 05.03.2014 №\[Разработочная.xls]Лист1'!$F$64</f>
    </oc>
    <nc r="J9">
      <f>'\\server\Бюджет 2014\МУНИЦИПАЛЬНЫЙ район\Решения о бюджете муниципального района\Решение от 05.03.2014 №\[Разработочная.xls]Лист1'!$F$64</f>
    </nc>
  </rcc>
  <rrc rId="648" sId="3" ref="A574:XFD577" action="insertRow">
    <undo index="0" exp="area" ref3D="1" dr="$G$1:$G$1048576" dn="Z_5B0ECC04_287D_41FE_BA8D_5B249E27F599_.wvu.Cols" sId="3"/>
  </rrc>
  <rfmt sheetId="3" sqref="A574:I576">
    <dxf>
      <fill>
        <patternFill>
          <bgColor theme="0"/>
        </patternFill>
      </fill>
    </dxf>
  </rfmt>
  <rcc rId="649" sId="3">
    <nc r="B574" t="inlineStr">
      <is>
        <t>956</t>
      </is>
    </nc>
  </rcc>
  <rcc rId="650" sId="3" numFmtId="4">
    <nc r="C574">
      <v>8</v>
    </nc>
  </rcc>
  <rcc rId="651" sId="3" numFmtId="4">
    <nc r="D574">
      <v>1</v>
    </nc>
  </rcc>
  <rcc rId="652" sId="3">
    <nc r="E574" t="inlineStr">
      <is>
        <t>99 0 1109</t>
      </is>
    </nc>
  </rcc>
  <rcc rId="653" sId="3" odxf="1" dxf="1">
    <nc r="A575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54" sId="3">
    <nc r="A576" t="inlineStr">
      <is>
        <t>Субсидии бюджетным учреждениям</t>
      </is>
    </nc>
  </rcc>
  <rcc rId="655" sId="3">
    <nc r="A577" t="inlineStr">
      <is>
        <t>Субсидии бюджетным учреждениям на иные цели</t>
      </is>
    </nc>
  </rcc>
  <rcc rId="656" sId="3">
    <nc r="A574" t="inlineStr">
      <is>
        <t>Комплектование книжных фондов библиотек муниципального образования муниципального района "Печора"</t>
      </is>
    </nc>
  </rcc>
  <rcc rId="657" sId="3">
    <nc r="B575" t="inlineStr">
      <is>
        <t>956</t>
      </is>
    </nc>
  </rcc>
  <rcc rId="658" sId="3" numFmtId="4">
    <nc r="C575">
      <v>8</v>
    </nc>
  </rcc>
  <rcc rId="659" sId="3" numFmtId="4">
    <nc r="D575">
      <v>1</v>
    </nc>
  </rcc>
  <rcc rId="660" sId="3">
    <nc r="E575" t="inlineStr">
      <is>
        <t>99 0 1109</t>
      </is>
    </nc>
  </rcc>
  <rcc rId="661" sId="3">
    <nc r="B576" t="inlineStr">
      <is>
        <t>956</t>
      </is>
    </nc>
  </rcc>
  <rcc rId="662" sId="3" numFmtId="4">
    <nc r="C576">
      <v>8</v>
    </nc>
  </rcc>
  <rcc rId="663" sId="3" numFmtId="4">
    <nc r="D576">
      <v>1</v>
    </nc>
  </rcc>
  <rcc rId="664" sId="3">
    <nc r="E576" t="inlineStr">
      <is>
        <t>99 0 1109</t>
      </is>
    </nc>
  </rcc>
  <rcc rId="665" sId="3">
    <nc r="B577" t="inlineStr">
      <is>
        <t>956</t>
      </is>
    </nc>
  </rcc>
  <rcc rId="666" sId="3" numFmtId="4">
    <nc r="C577">
      <v>8</v>
    </nc>
  </rcc>
  <rcc rId="667" sId="3" numFmtId="4">
    <nc r="D577">
      <v>1</v>
    </nc>
  </rcc>
  <rcc rId="668" sId="3">
    <nc r="E577" t="inlineStr">
      <is>
        <t>99 0 1109</t>
      </is>
    </nc>
  </rcc>
  <rcc rId="669" sId="3" odxf="1" dxf="1">
    <nc r="F575" t="inlineStr">
      <is>
        <t>600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0" sId="3" odxf="1" dxf="1">
    <nc r="F576" t="inlineStr">
      <is>
        <t>610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1" sId="3">
    <nc r="F577" t="inlineStr">
      <is>
        <t>612</t>
      </is>
    </nc>
  </rcc>
  <rcc rId="672" sId="3" odxf="1" dxf="1">
    <nc r="G574">
      <f>G575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3" sId="3" odxf="1" dxf="1">
    <nc r="G575">
      <f>G576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4" sId="3" odxf="1" dxf="1">
    <nc r="G576">
      <f>G577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5" sId="3" odxf="1" dxf="1">
    <nc r="H574">
      <f>H575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6" sId="3" odxf="1" dxf="1">
    <nc r="I574">
      <f>I575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7" sId="3" odxf="1" dxf="1">
    <nc r="H575">
      <f>H576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8" sId="3" odxf="1" dxf="1">
    <nc r="I575">
      <f>I576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79" sId="3" odxf="1" dxf="1">
    <nc r="H576">
      <f>H577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80" sId="3" odxf="1" dxf="1">
    <nc r="I576">
      <f>I577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81" sId="3">
    <nc r="I577">
      <f>G577+H577</f>
    </nc>
  </rcc>
  <rcc rId="682" sId="3" numFmtId="4">
    <oc r="H643">
      <v>0</v>
    </oc>
    <nc r="H643">
      <v>-148.9</v>
    </nc>
  </rcc>
  <rcc rId="683" sId="3" numFmtId="4">
    <nc r="H577">
      <v>148.9</v>
    </nc>
  </rcc>
  <rcc rId="684" sId="3">
    <oc r="H569">
      <f>H570+H578+H603+H612+H625+H639+H634+H644+H648</f>
    </oc>
    <nc r="H569">
      <f>H570+H578+H603+H612+H625+H639+H634+H644+H648+H574</f>
    </nc>
  </rcc>
  <rcc rId="685" sId="3">
    <oc r="I569">
      <f>I570+I578+I603+I612+I625+I639+I634+I644</f>
    </oc>
    <nc r="I569">
      <f>I570+I578+I603+I612+I625+I639+I634+I644+I648+I574</f>
    </nc>
  </rcc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1908" sId="3">
    <nc r="J483">
      <v>12445.4</v>
    </nc>
  </rcc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141.xml><?xml version="1.0" encoding="utf-8"?>
<revisions xmlns="http://schemas.openxmlformats.org/spreadsheetml/2006/main" xmlns:r="http://schemas.openxmlformats.org/officeDocument/2006/relationships">
  <rcc rId="1880" sId="3">
    <oc r="H499">
      <f>H505</f>
    </oc>
    <nc r="H499">
      <f>H503+H500</f>
    </nc>
  </rcc>
  <rcc rId="1881" sId="3">
    <oc r="I499">
      <f>I502+I505</f>
    </oc>
    <nc r="I499">
      <f>I503+I500</f>
    </nc>
  </rcc>
  <rcc rId="1882" sId="3">
    <oc r="H506">
      <f>H507+H510</f>
    </oc>
    <nc r="H506">
      <f>H507+H510</f>
    </nc>
  </rcc>
  <rcc rId="1883" sId="3">
    <oc r="I506">
      <f>I507+I510</f>
    </oc>
    <nc r="I506">
      <f>I507+I510</f>
    </nc>
  </rcc>
  <rcc rId="1884" sId="3">
    <oc r="G699">
      <f>G710+G703</f>
    </oc>
    <nc r="G699">
      <f>G704+G700</f>
    </nc>
  </rcc>
  <rcc rId="1885" sId="3">
    <oc r="H699">
      <f>H710+H703</f>
    </oc>
    <nc r="H699">
      <f>H704+H700</f>
    </nc>
  </rcc>
  <rcc rId="1886" sId="3">
    <oc r="I699">
      <f>I710+I703</f>
    </oc>
    <nc r="I699">
      <f>I704+I700</f>
    </nc>
  </rcc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1411.xml><?xml version="1.0" encoding="utf-8"?>
<revisions xmlns="http://schemas.openxmlformats.org/spreadsheetml/2006/main" xmlns:r="http://schemas.openxmlformats.org/officeDocument/2006/relationships">
  <rfmt sheetId="3" sqref="A247" start="0" length="0">
    <dxf>
      <numFmt numFmtId="0" formatCode="General"/>
      <fill>
        <patternFill patternType="none">
          <bgColor indexed="65"/>
        </patternFill>
      </fill>
      <alignment horizontal="left" readingOrder="0"/>
    </dxf>
  </rfmt>
  <rcc rId="880" sId="3" odxf="1" dxf="1">
    <nc r="A248" t="inlineStr">
      <is>
        <t>Капитальные вложения в объекты недвижимого имущества государственной (муниципальной) собственности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  <alignment horizontal="justify" readingOrder="0"/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881" sId="3" odxf="1" dxf="1">
    <nc r="A249" t="inlineStr">
      <is>
        <t>Бюджетные инвестиции</t>
      </is>
    </nc>
    <odxf>
      <fill>
        <patternFill patternType="solid">
          <bgColor theme="0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882" sId="3">
    <nc r="A250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883" sId="3">
    <nc r="H247">
      <f>H248</f>
    </nc>
  </rcc>
  <rcc rId="884" sId="3">
    <nc r="I247">
      <f>I248</f>
    </nc>
  </rcc>
  <rcc rId="885" sId="3">
    <nc r="H248">
      <f>H249</f>
    </nc>
  </rcc>
  <rcc rId="886" sId="3">
    <nc r="I248">
      <f>I249</f>
    </nc>
  </rcc>
  <rcc rId="887" sId="3">
    <nc r="H249">
      <f>H250</f>
    </nc>
  </rcc>
  <rcc rId="888" sId="3">
    <nc r="I249">
      <f>I250</f>
    </nc>
  </rcc>
  <rcc rId="889" sId="3" numFmtId="4">
    <nc r="H250">
      <v>2100.4</v>
    </nc>
  </rcc>
  <rcc rId="890" sId="3">
    <nc r="I250">
      <f>G250+H250</f>
    </nc>
  </rcc>
  <rcc rId="891" sId="3">
    <oc r="H226">
      <f>H227+H233+H239+H251+H254+H258+H243</f>
    </oc>
    <nc r="H226">
      <f>H227+H233+H239+H251+H254+H258+H243+H247</f>
    </nc>
  </rcc>
  <rcc rId="892" sId="3">
    <oc r="I226">
      <f>I227+I233+I239+I251+I254+I258+I243</f>
    </oc>
    <nc r="I226">
      <f>I227+I233+I239+I251+I254+I258+I243+I247</f>
    </nc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4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год'!$A$1:$G$1041</formula>
    <oldFormula>'2014 год'!$A$1:$G$1041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год'!$A$11:$G$1041</formula>
    <oldFormula>'2014 год'!$A$11:$G$1041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4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4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421.xml><?xml version="1.0" encoding="utf-8"?>
<revisions xmlns="http://schemas.openxmlformats.org/spreadsheetml/2006/main" xmlns:r="http://schemas.openxmlformats.org/officeDocument/2006/relationships">
  <rcc rId="1406" sId="3">
    <oc r="H271">
      <f>43429.1+267.8</f>
    </oc>
    <nc r="H271">
      <f>43429.1+267.8-30</f>
    </nc>
  </rcc>
  <rcc rId="1407" sId="3" numFmtId="4">
    <nc r="H129">
      <v>30</v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годы'!$A$11:$L$758</oldFormula>
  </rdn>
  <rcv guid="{EA1929C7-85F7-40DE-826A-94377FC9966E}" action="add"/>
</revisions>
</file>

<file path=xl/revisions/revisionLog114211.xml><?xml version="1.0" encoding="utf-8"?>
<revisions xmlns="http://schemas.openxmlformats.org/spreadsheetml/2006/main" xmlns:r="http://schemas.openxmlformats.org/officeDocument/2006/relationships">
  <rcc rId="1375" sId="3" numFmtId="4">
    <nc r="H535">
      <v>2350</v>
    </nc>
  </rcc>
  <rcc rId="1376" sId="3">
    <oc r="H506">
      <f>-1000+11130.1</f>
    </oc>
    <nc r="H506">
      <f>-1000+11130.1-2350</f>
    </nc>
  </rcc>
  <rcv guid="{DA15D12B-B687-4104-AF35-4470F046E021}" action="delete"/>
  <rdn rId="0" localSheetId="3" customView="1" name="Z_DA15D12B_B687_4104_AF35_4470F046E021_.wvu.PrintArea" hidden="1" oldHidden="1">
    <formula>'2014 год'!$A$1:$G$1058</formula>
    <oldFormula>'2014 год'!$A$1:$G$1058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42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142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год'!$A$1:$I$1048</formula>
    <oldFormula>'2014 год'!$A$1:$I$1048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год'!$A$8:$F$1048</formula>
    <oldFormula>'2014 год'!$A$8:$F$1048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51.xml><?xml version="1.0" encoding="utf-8"?>
<revisions xmlns="http://schemas.openxmlformats.org/spreadsheetml/2006/main" xmlns:r="http://schemas.openxmlformats.org/officeDocument/2006/relationships">
  <rcc rId="778" sId="3">
    <oc r="J9">
      <f>'\\server\Бюджет 2014\МУНИЦИПАЛЬНЫЙ район\Решения о бюджете муниципального района\Решение от 05.03.2014 №\[Разработочная.xls]Лист1'!$F$64</f>
    </oc>
    <nc r="J9">
      <f>'\\server\Бюджет 2014\МУНИЦИПАЛЬНЫЙ район\Решения о бюджете муниципального района\Решение от 05.03.2014 №\[Разработочная.xls]Лист1'!$F$64</f>
    </nc>
  </rcc>
  <rcc rId="779" sId="3">
    <o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oc>
    <n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год'!$A$1:$I$1045</formula>
    <oldFormula>'2014 год'!$A$1:$I$1045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год'!$A$8:$F$1045</formula>
    <oldFormula>'2014 год'!$A$8:$F$1045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5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год'!$A$1:$I$1045</formula>
    <oldFormula>'2014 год'!$A$1:$I$1045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год'!$A$8:$F$1045</formula>
    <oldFormula>'2014 год'!$A$8:$F$1045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161.xml><?xml version="1.0" encoding="utf-8"?>
<revisions xmlns="http://schemas.openxmlformats.org/spreadsheetml/2006/main" xmlns:r="http://schemas.openxmlformats.org/officeDocument/2006/relationships">
  <rcc rId="1438" sId="3">
    <oc r="J483">
      <v>12145.4</v>
    </oc>
    <nc r="J483">
      <f>12145.4+300</f>
    </nc>
  </rcc>
  <rcc rId="1439" sId="3">
    <oc r="H506">
      <f>-1000+11130.1-2350</f>
    </oc>
    <nc r="H506">
      <f>-1000+11130.1</f>
    </nc>
  </rcc>
  <rcc rId="1440" sId="3">
    <oc r="H672">
      <f>275.8+102.4</f>
    </oc>
    <nc r="H672">
      <f>75.8+102.4</f>
    </nc>
  </rcc>
  <rcc rId="1441" sId="3">
    <oc r="H535">
      <v>2350</v>
    </oc>
    <nc r="H535">
      <f>300+200</f>
    </nc>
  </rcc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6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6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6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6121.xml><?xml version="1.0" encoding="utf-8"?>
<revisions xmlns="http://schemas.openxmlformats.org/spreadsheetml/2006/main" xmlns:r="http://schemas.openxmlformats.org/officeDocument/2006/relationships">
  <rfmt sheetId="2" sqref="H6" start="0" length="0">
    <dxf>
      <numFmt numFmtId="170" formatCode="_-* #,##0.00_р_._-;\-\ #,##0.00_р_._-;_-* &quot;-&quot;_р_._-;_-@_-"/>
    </dxf>
  </rfmt>
  <rrc rId="1358" sId="2" ref="A26:XFD26" action="insertRow"/>
  <rcc rId="1359" sId="2" odxf="1" dxf="1">
    <nc r="A26" t="inlineStr">
      <is>
        <t>Водное хозяйство</t>
      </is>
    </nc>
    <odxf>
      <font>
        <sz val="18"/>
        <color indexed="8"/>
        <name val="Times New Roman"/>
        <scheme val="none"/>
      </font>
      <numFmt numFmtId="30" formatCode="@"/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9"/>
        <color indexed="8"/>
        <name val="Times New Roman"/>
        <scheme val="none"/>
      </font>
      <numFmt numFmtId="0" formatCode="General"/>
      <fill>
        <patternFill patternType="solid">
          <bgColor theme="0"/>
        </patternFill>
      </fill>
      <border outline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ndxf>
  </rcc>
  <rfmt sheetId="2" sqref="A2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A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2" sqref="A26" start="0" length="2147483647">
    <dxf>
      <font>
        <sz val="18"/>
      </font>
    </dxf>
  </rfmt>
  <rcc rId="1360" sId="2" numFmtId="4">
    <nc r="B26">
      <v>4</v>
    </nc>
  </rcc>
  <rcc rId="1361" sId="2" numFmtId="4">
    <nc r="C26">
      <v>6</v>
    </nc>
  </rcc>
  <rcc rId="1362" sId="2">
    <nc r="D26">
      <f>'2014 год'!G150</f>
    </nc>
  </rcc>
  <rcc rId="1363" sId="2">
    <nc r="E26">
      <f>'2014 год'!H150</f>
    </nc>
  </rcc>
  <rcc rId="1364" sId="2">
    <nc r="F26">
      <f>'2014 год'!I150</f>
    </nc>
  </rcc>
  <rcc rId="1365" sId="2">
    <nc r="H6">
      <f>'2014 год'!I11</f>
    </nc>
  </rcc>
  <rcc rId="1366" sId="2" odxf="1" dxf="1">
    <nc r="H7">
      <f>H6-F6</f>
    </nc>
    <odxf>
      <numFmt numFmtId="0" formatCode="General"/>
    </odxf>
    <ndxf>
      <numFmt numFmtId="35" formatCode="_-* #,##0.00_р_._-;\-* #,##0.00_р_._-;_-* &quot;-&quot;??_р_._-;_-@_-"/>
    </ndxf>
  </rcc>
  <rcv guid="{DA15D12B-B687-4104-AF35-4470F046E021}" action="delete"/>
  <rdn rId="0" localSheetId="3" customView="1" name="Z_DA15D12B_B687_4104_AF35_4470F046E021_.wvu.PrintArea" hidden="1" oldHidden="1">
    <formula>'2014 год'!$A$1:$G$1058</formula>
    <oldFormula>'2014 год'!$A$1:$G$1058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61211.xml><?xml version="1.0" encoding="utf-8"?>
<revisions xmlns="http://schemas.openxmlformats.org/spreadsheetml/2006/main" xmlns:r="http://schemas.openxmlformats.org/officeDocument/2006/relationships">
  <rcc rId="847" sId="3" numFmtId="4">
    <nc r="H231">
      <v>-9354.7000000000007</v>
    </nc>
  </rcc>
  <rcc rId="848" sId="3" numFmtId="4">
    <nc r="H232">
      <v>-3106</v>
    </nc>
  </rcc>
  <rcc rId="849" sId="3" numFmtId="4">
    <oc r="H237">
      <v>7500</v>
    </oc>
    <nc r="H237">
      <v>9099.6</v>
    </nc>
  </rcc>
  <rcc rId="850" sId="3" numFmtId="4">
    <oc r="H238">
      <v>3200</v>
    </oc>
    <nc r="H238">
      <v>1000</v>
    </nc>
  </rcc>
  <rrc rId="851" sId="3" ref="A247:XFD247" action="insertRow">
    <undo index="0" exp="area" ref3D="1" dr="$G$1:$G$1048576" dn="Z_5B0ECC04_287D_41FE_BA8D_5B249E27F599_.wvu.Cols" sId="3"/>
  </rrc>
  <rrc rId="852" sId="3" ref="A247:XFD247" action="insertRow">
    <undo index="0" exp="area" ref3D="1" dr="$G$1:$G$1048576" dn="Z_5B0ECC04_287D_41FE_BA8D_5B249E27F599_.wvu.Cols" sId="3"/>
  </rrc>
  <rrc rId="853" sId="3" ref="A247:XFD247" action="insertRow">
    <undo index="0" exp="area" ref3D="1" dr="$G$1:$G$1048576" dn="Z_5B0ECC04_287D_41FE_BA8D_5B249E27F599_.wvu.Cols" sId="3"/>
  </rrc>
  <rrc rId="854" sId="3" ref="A247:XFD247" action="insertRow">
    <undo index="0" exp="area" ref3D="1" dr="$G$1:$G$1048576" dn="Z_5B0ECC04_287D_41FE_BA8D_5B249E27F599_.wvu.Cols" sId="3"/>
  </rrc>
  <rfmt sheetId="3" sqref="A247:I249">
    <dxf>
      <fill>
        <patternFill>
          <bgColor theme="0"/>
        </patternFill>
      </fill>
    </dxf>
  </rfmt>
  <rcc rId="855" sId="3" odxf="1" dxf="1">
    <nc r="B247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56" sId="3" odxf="1" dxf="1">
    <nc r="C247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57" sId="3" odxf="1" dxf="1">
    <nc r="D247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47" start="0" length="0">
    <dxf>
      <fill>
        <patternFill patternType="none">
          <bgColor indexed="65"/>
        </patternFill>
      </fill>
    </dxf>
  </rfmt>
  <rfmt sheetId="3" sqref="F247" start="0" length="0">
    <dxf>
      <fill>
        <patternFill patternType="none">
          <bgColor indexed="65"/>
        </patternFill>
      </fill>
    </dxf>
  </rfmt>
  <rcc rId="858" sId="3" odxf="1" dxf="1">
    <nc r="B248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59" sId="3" odxf="1" dxf="1">
    <nc r="C248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0" sId="3" odxf="1" dxf="1">
    <nc r="D248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48" start="0" length="0">
    <dxf>
      <fill>
        <patternFill patternType="none">
          <bgColor indexed="65"/>
        </patternFill>
      </fill>
    </dxf>
  </rfmt>
  <rcc rId="861" sId="3" odxf="1" dxf="1">
    <nc r="F248" t="inlineStr">
      <is>
        <t>400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2" sId="3" odxf="1" dxf="1">
    <nc r="B249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3" sId="3" odxf="1" dxf="1">
    <nc r="C249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3" odxf="1" dxf="1">
    <nc r="D24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49" start="0" length="0">
    <dxf>
      <fill>
        <patternFill patternType="none">
          <bgColor indexed="65"/>
        </patternFill>
      </fill>
    </dxf>
  </rfmt>
  <rcc rId="865" sId="3" odxf="1" dxf="1">
    <nc r="F249" t="inlineStr">
      <is>
        <t>410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6" sId="3">
    <nc r="B250" t="inlineStr">
      <is>
        <t>923</t>
      </is>
    </nc>
  </rcc>
  <rcc rId="867" sId="3">
    <nc r="C250" t="inlineStr">
      <is>
        <t>05</t>
      </is>
    </nc>
  </rcc>
  <rcc rId="868" sId="3">
    <nc r="D250" t="inlineStr">
      <is>
        <t>01</t>
      </is>
    </nc>
  </rcc>
  <rcc rId="869" sId="3">
    <nc r="F250" t="inlineStr">
      <is>
        <t>414</t>
      </is>
    </nc>
  </rcc>
  <rcc rId="870" sId="3">
    <nc r="E247" t="inlineStr">
      <is>
        <t>99 0 4308</t>
      </is>
    </nc>
  </rcc>
  <rcc rId="871" sId="3">
    <nc r="E248" t="inlineStr">
      <is>
        <t>99 0 4308</t>
      </is>
    </nc>
  </rcc>
  <rcc rId="872" sId="3">
    <nc r="E249" t="inlineStr">
      <is>
        <t>99 0 4308</t>
      </is>
    </nc>
  </rcc>
  <rcc rId="873" sId="3">
    <nc r="E250" t="inlineStr">
      <is>
        <t>99 0 4308</t>
      </is>
    </nc>
  </rcc>
  <rcc rId="874" sId="3">
    <nc r="A247" t="inlineStr">
      <is>
        <t>Реализация инвестиционных проектов в сфере жилищного строительства</t>
      </is>
    </nc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613.xml><?xml version="1.0" encoding="utf-8"?>
<revisions xmlns="http://schemas.openxmlformats.org/spreadsheetml/2006/main" xmlns:r="http://schemas.openxmlformats.org/officeDocument/2006/relationships">
  <rcc rId="1344" sId="5" odxf="1" dxf="1">
    <nc r="I278">
      <f>G280+G294+G493</f>
    </nc>
    <odxf>
      <numFmt numFmtId="0" formatCode="General"/>
    </odxf>
    <ndxf>
      <numFmt numFmtId="4" formatCode="#,##0.00"/>
    </ndxf>
  </rcc>
  <rcc rId="1345" sId="5" odxf="1" dxf="1">
    <nc r="J278">
      <f>H280+H294+H493</f>
    </nc>
    <odxf>
      <numFmt numFmtId="0" formatCode="General"/>
    </odxf>
    <ndxf>
      <numFmt numFmtId="4" formatCode="#,##0.00"/>
    </ndxf>
  </rcc>
  <rcc rId="1346" sId="5" odxf="1" dxf="1">
    <nc r="K278">
      <f>I280+I294+I493</f>
    </nc>
    <odxf>
      <numFmt numFmtId="0" formatCode="General"/>
    </odxf>
    <ndxf>
      <numFmt numFmtId="4" formatCode="#,##0.00"/>
    </ndxf>
  </rcc>
  <rcc rId="1347" sId="5" odxf="1" dxf="1">
    <nc r="L278">
      <f>J280+J294+J493</f>
    </nc>
    <odxf>
      <numFmt numFmtId="0" formatCode="General"/>
    </odxf>
    <ndxf>
      <numFmt numFmtId="4" formatCode="#,##0.00"/>
    </ndxf>
  </rcc>
  <rcc rId="1348" sId="5" odxf="1" dxf="1">
    <nc r="I294">
      <f>G294+G493</f>
    </nc>
    <odxf>
      <numFmt numFmtId="0" formatCode="General"/>
    </odxf>
    <ndxf>
      <numFmt numFmtId="4" formatCode="#,##0.00"/>
    </ndxf>
  </rcc>
  <rcc rId="1349" sId="5" odxf="1" dxf="1">
    <nc r="J294">
      <f>H294+H493</f>
    </nc>
    <odxf>
      <numFmt numFmtId="0" formatCode="General"/>
    </odxf>
    <ndxf>
      <numFmt numFmtId="4" formatCode="#,##0.00"/>
    </ndxf>
  </rcc>
  <rcc rId="1350" sId="5" odxf="1" dxf="1">
    <nc r="K294">
      <f>I294+I493</f>
    </nc>
    <odxf>
      <numFmt numFmtId="0" formatCode="General"/>
    </odxf>
    <ndxf>
      <numFmt numFmtId="4" formatCode="#,##0.00"/>
    </ndxf>
  </rcc>
</revisions>
</file>

<file path=xl/revisions/revisionLog116131.xml><?xml version="1.0" encoding="utf-8"?>
<revisions xmlns="http://schemas.openxmlformats.org/spreadsheetml/2006/main" xmlns:r="http://schemas.openxmlformats.org/officeDocument/2006/relationships">
  <rcc rId="978" sId="3" numFmtId="4">
    <nc r="H53">
      <v>2500</v>
    </nc>
  </rcc>
  <rcc rId="979" sId="3" numFmtId="4">
    <nc r="H56">
      <v>200</v>
    </nc>
  </rcc>
  <rcc rId="980" sId="3" numFmtId="4">
    <nc r="H99">
      <v>96</v>
    </nc>
  </rcc>
  <rcc rId="981" sId="3" numFmtId="4">
    <nc r="H115">
      <v>29.6</v>
    </nc>
  </rc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61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'!$A$1:$D$61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'2015-2016'!$A$1:$E$64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62.xml><?xml version="1.0" encoding="utf-8"?>
<revisions xmlns="http://schemas.openxmlformats.org/spreadsheetml/2006/main" xmlns:r="http://schemas.openxmlformats.org/officeDocument/2006/relationships">
  <rcc rId="1008" sId="3">
    <oc r="J9">
      <f>'\\server\Бюджет 2014\МУНИЦИПАЛЬНЫЙ район\Решения о бюджете муниципального района\Решение от 05.03.2014 №\[Разработочная.xls]Лист1'!$F$64</f>
    </oc>
    <nc r="J9">
      <f>'\\server\Бюджет 2014\МУНИЦИПАЛЬНЫЙ район\Решения о бюджете муниципального района\Решение от 05.03.2014 №\[Разработочная.xls]Лист1'!$F$64</f>
    </nc>
  </rc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год'!$A$1:$I$1048</formula>
    <oldFormula>'2014 год'!$A$1:$I$1048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год'!$A$8:$F$1048</formula>
    <oldFormula>'2014 год'!$A$8:$F$1048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71.xml><?xml version="1.0" encoding="utf-8"?>
<revisions xmlns="http://schemas.openxmlformats.org/spreadsheetml/2006/main" xmlns:r="http://schemas.openxmlformats.org/officeDocument/2006/relationships">
  <rcc rId="946" sId="3" numFmtId="4">
    <oc r="H295">
      <v>15000</v>
    </oc>
    <nc r="H295"/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7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7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72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721.xml><?xml version="1.0" encoding="utf-8"?>
<revisions xmlns="http://schemas.openxmlformats.org/spreadsheetml/2006/main" xmlns:r="http://schemas.openxmlformats.org/officeDocument/2006/relationships">
  <rrc rId="952" sId="3" ref="A296:XFD296" action="deleteRow">
    <undo index="15" exp="ref" v="1" dr="I296" r="I263" sId="3"/>
    <undo index="15" exp="ref" v="1" dr="H296" r="H263" sId="3"/>
    <undo index="0" exp="area" ref3D="1" dr="$G$1:$G$1048576" dn="Z_5B0ECC04_287D_41FE_BA8D_5B249E27F599_.wvu.Cols" sId="3"/>
    <rfmt sheetId="3" xfDxf="1" sqref="A296:XFD296" start="0" length="0"/>
    <rfmt sheetId="3" sqref="A296" start="0" length="0">
      <dxf>
        <font>
          <sz val="9"/>
          <color auto="1"/>
          <name val="Times New Roman"/>
          <scheme val="none"/>
        </font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rc rId="953" sId="3" ref="A296:XFD296" action="deleteRow">
    <undo index="0" exp="area" ref3D="1" dr="$G$1:$G$1048576" dn="Z_5B0ECC04_287D_41FE_BA8D_5B249E27F599_.wvu.Cols" sId="3"/>
    <rfmt sheetId="3" xfDxf="1" sqref="A296:XFD296" start="0" length="0"/>
    <rfmt sheetId="3" sqref="A296" start="0" length="0">
      <dxf>
        <font>
          <sz val="9"/>
          <color theme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rc rId="954" sId="3" ref="A296:XFD296" action="deleteRow">
    <undo index="0" exp="area" ref3D="1" dr="$G$1:$G$1048576" dn="Z_5B0ECC04_287D_41FE_BA8D_5B249E27F599_.wvu.Cols" sId="3"/>
    <rfmt sheetId="3" xfDxf="1" sqref="A296:XFD296" start="0" length="0"/>
    <rfmt sheetId="3" sqref="A296" start="0" length="0">
      <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96" start="0" length="0">
      <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rc rId="955" sId="3" ref="A296:XFD296" action="deleteRow">
    <undo index="0" exp="area" ref3D="1" dr="$G$1:$G$1048576" dn="Z_5B0ECC04_287D_41FE_BA8D_5B249E27F599_.wvu.Cols" sId="3"/>
    <rfmt sheetId="3" xfDxf="1" sqref="A296:XFD296" start="0" length="0"/>
    <rfmt sheetId="3" sqref="A296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96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96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11.xml><?xml version="1.0" encoding="utf-8"?>
<revisions xmlns="http://schemas.openxmlformats.org/spreadsheetml/2006/main" xmlns:r="http://schemas.openxmlformats.org/officeDocument/2006/relationships">
  <rcc rId="898" sId="3">
    <oc r="A296" t="inlineStr">
      <is>
        <t>Реализация инвестиционных проектов в сфере жилищного строительства</t>
      </is>
    </oc>
    <nc r="A296"/>
  </rcc>
  <rcc rId="899" sId="3">
    <oc r="B296" t="inlineStr">
      <is>
        <t>923</t>
      </is>
    </oc>
    <nc r="B296"/>
  </rcc>
  <rcc rId="900" sId="3">
    <oc r="C296" t="inlineStr">
      <is>
        <t>05</t>
      </is>
    </oc>
    <nc r="C296"/>
  </rcc>
  <rcc rId="901" sId="3">
    <oc r="D296" t="inlineStr">
      <is>
        <t>02</t>
      </is>
    </oc>
    <nc r="D296"/>
  </rcc>
  <rcc rId="902" sId="3">
    <oc r="E296" t="inlineStr">
      <is>
        <t>99 0 4308</t>
      </is>
    </oc>
    <nc r="E296"/>
  </rcc>
  <rcc rId="903" sId="3">
    <oc r="H296">
      <f>H297</f>
    </oc>
    <nc r="H296"/>
  </rcc>
  <rcc rId="904" sId="3">
    <oc r="I296">
      <f>I297</f>
    </oc>
    <nc r="I296"/>
  </rcc>
  <rcc rId="905" sId="3">
    <oc r="A297" t="inlineStr">
      <is>
        <t>Капитальные вложения в объекты недвижимого имущества государственной (муниципальной) собственности</t>
      </is>
    </oc>
    <nc r="A297"/>
  </rcc>
  <rcc rId="906" sId="3">
    <oc r="B297" t="inlineStr">
      <is>
        <t>923</t>
      </is>
    </oc>
    <nc r="B297"/>
  </rcc>
  <rcc rId="907" sId="3">
    <oc r="C297" t="inlineStr">
      <is>
        <t>05</t>
      </is>
    </oc>
    <nc r="C297"/>
  </rcc>
  <rcc rId="908" sId="3">
    <oc r="D297" t="inlineStr">
      <is>
        <t>02</t>
      </is>
    </oc>
    <nc r="D297"/>
  </rcc>
  <rcc rId="909" sId="3">
    <oc r="E297" t="inlineStr">
      <is>
        <t>99 0 4308</t>
      </is>
    </oc>
    <nc r="E297"/>
  </rcc>
  <rcc rId="910" sId="3">
    <oc r="F297" t="inlineStr">
      <is>
        <t>400</t>
      </is>
    </oc>
    <nc r="F297"/>
  </rcc>
  <rcc rId="911" sId="3">
    <oc r="H297">
      <f>H298</f>
    </oc>
    <nc r="H297"/>
  </rcc>
  <rcc rId="912" sId="3">
    <oc r="I297">
      <f>I298</f>
    </oc>
    <nc r="I297"/>
  </rcc>
  <rcc rId="913" sId="3">
    <oc r="A298" t="inlineStr">
      <is>
        <t>Бюджетные инвестиции</t>
      </is>
    </oc>
    <nc r="A298"/>
  </rcc>
  <rcc rId="914" sId="3">
    <oc r="B298" t="inlineStr">
      <is>
        <t>923</t>
      </is>
    </oc>
    <nc r="B298"/>
  </rcc>
  <rcc rId="915" sId="3">
    <oc r="C298" t="inlineStr">
      <is>
        <t>05</t>
      </is>
    </oc>
    <nc r="C298"/>
  </rcc>
  <rcc rId="916" sId="3">
    <oc r="D298" t="inlineStr">
      <is>
        <t>02</t>
      </is>
    </oc>
    <nc r="D298"/>
  </rcc>
  <rcc rId="917" sId="3">
    <oc r="E298" t="inlineStr">
      <is>
        <t>99 0 4308</t>
      </is>
    </oc>
    <nc r="E298"/>
  </rcc>
  <rcc rId="918" sId="3">
    <oc r="F298" t="inlineStr">
      <is>
        <t>410</t>
      </is>
    </oc>
    <nc r="F298"/>
  </rcc>
  <rcc rId="919" sId="3">
    <oc r="H298">
      <f>H299</f>
    </oc>
    <nc r="H298"/>
  </rcc>
  <rcc rId="920" sId="3">
    <oc r="I298">
      <f>I299</f>
    </oc>
    <nc r="I298"/>
  </rcc>
  <rcc rId="921" sId="3">
    <oc r="A299" t="inlineStr">
      <is>
        <t>Бюджетные инвестиции в объекты капитального строительства государственной (муниципальной) собственности</t>
      </is>
    </oc>
    <nc r="A299"/>
  </rcc>
  <rcc rId="922" sId="3">
    <oc r="B299" t="inlineStr">
      <is>
        <t>923</t>
      </is>
    </oc>
    <nc r="B299"/>
  </rcc>
  <rcc rId="923" sId="3">
    <oc r="C299" t="inlineStr">
      <is>
        <t>05</t>
      </is>
    </oc>
    <nc r="C299"/>
  </rcc>
  <rcc rId="924" sId="3">
    <oc r="D299" t="inlineStr">
      <is>
        <t>02</t>
      </is>
    </oc>
    <nc r="D299"/>
  </rcc>
  <rcc rId="925" sId="3">
    <oc r="E299" t="inlineStr">
      <is>
        <t>99 0 4308</t>
      </is>
    </oc>
    <nc r="E299"/>
  </rcc>
  <rcc rId="926" sId="3">
    <oc r="F299" t="inlineStr">
      <is>
        <t>414</t>
      </is>
    </oc>
    <nc r="F299"/>
  </rcc>
  <rcc rId="927" sId="3" numFmtId="4">
    <oc r="H299">
      <v>2100.4</v>
    </oc>
    <nc r="H299"/>
  </rcc>
  <rcc rId="928" sId="3">
    <oc r="I299">
      <f>G299+H299</f>
    </oc>
    <nc r="I299"/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2.xml><?xml version="1.0" encoding="utf-8"?>
<revisions xmlns="http://schemas.openxmlformats.org/spreadsheetml/2006/main" xmlns:r="http://schemas.openxmlformats.org/officeDocument/2006/relationships">
  <rrc rId="1047" sId="3" ref="A279:XFD279" action="insertRow">
    <undo index="0" exp="area" ref3D="1" dr="$G$1:$G$1048576" dn="Z_5B0ECC04_287D_41FE_BA8D_5B249E27F599_.wvu.Cols" sId="3"/>
  </rrc>
  <rrc rId="1048" sId="3" ref="A279:XFD279" action="insertRow">
    <undo index="0" exp="area" ref3D="1" dr="$G$1:$G$1048576" dn="Z_5B0ECC04_287D_41FE_BA8D_5B249E27F599_.wvu.Cols" sId="3"/>
  </rrc>
  <rrc rId="1049" sId="3" ref="A279:XFD279" action="insertRow">
    <undo index="0" exp="area" ref3D="1" dr="$G$1:$G$1048576" dn="Z_5B0ECC04_287D_41FE_BA8D_5B249E27F599_.wvu.Cols" sId="3"/>
  </rrc>
  <rfmt sheetId="3" sqref="A279:I280">
    <dxf>
      <fill>
        <patternFill>
          <bgColor theme="0"/>
        </patternFill>
      </fill>
    </dxf>
  </rfmt>
  <rcc rId="1050" sId="3">
    <nc r="B281" t="inlineStr">
      <is>
        <t>923</t>
      </is>
    </nc>
  </rcc>
  <rcc rId="1051" sId="3">
    <nc r="C281" t="inlineStr">
      <is>
        <t>05</t>
      </is>
    </nc>
  </rcc>
  <rcc rId="1052" sId="3">
    <nc r="D281" t="inlineStr">
      <is>
        <t>02</t>
      </is>
    </nc>
  </rcc>
  <rcc rId="1053" sId="3">
    <nc r="F281" t="inlineStr">
      <is>
        <t>244</t>
      </is>
    </nc>
  </rcc>
  <rrc rId="1054" sId="3" ref="A280:XFD280" action="insertRow">
    <undo index="0" exp="area" ref3D="1" dr="$G$1:$G$1048576" dn="Z_5B0ECC04_287D_41FE_BA8D_5B249E27F599_.wvu.Cols" sId="3"/>
  </rrc>
  <rcc rId="1055" sId="3" odxf="1" dxf="1">
    <nc r="B279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56" sId="3" odxf="1" dxf="1">
    <nc r="C279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57" sId="3" odxf="1" dxf="1">
    <nc r="D279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79" start="0" length="0">
    <dxf>
      <fill>
        <patternFill patternType="none">
          <bgColor indexed="65"/>
        </patternFill>
      </fill>
    </dxf>
  </rfmt>
  <rfmt sheetId="3" sqref="F279" start="0" length="0">
    <dxf>
      <fill>
        <patternFill patternType="none">
          <bgColor indexed="65"/>
        </patternFill>
      </fill>
    </dxf>
  </rfmt>
  <rcc rId="1058" sId="3" odxf="1" dxf="1">
    <nc r="B280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59" sId="3" odxf="1" dxf="1">
    <nc r="C280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60" sId="3" odxf="1" dxf="1">
    <nc r="D280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80" start="0" length="0">
    <dxf>
      <fill>
        <patternFill patternType="none">
          <bgColor indexed="65"/>
        </patternFill>
      </fill>
    </dxf>
  </rfmt>
  <rcc rId="1061" sId="3">
    <nc r="F280" t="inlineStr">
      <is>
        <t>200</t>
      </is>
    </nc>
  </rcc>
  <rcc rId="1062" sId="3" odxf="1" dxf="1">
    <nc r="B281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63" sId="3" odxf="1" dxf="1">
    <nc r="C281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64" sId="3" odxf="1" dxf="1">
    <nc r="D281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3" sqref="E281" start="0" length="0">
    <dxf>
      <fill>
        <patternFill patternType="none">
          <bgColor indexed="65"/>
        </patternFill>
      </fill>
    </dxf>
  </rfmt>
  <rcc rId="1065" sId="3">
    <nc r="F281" t="inlineStr">
      <is>
        <t>240</t>
      </is>
    </nc>
  </rcc>
  <rcc rId="1066" sId="3">
    <nc r="E279" t="inlineStr">
      <is>
        <t>99 0 2520</t>
      </is>
    </nc>
  </rcc>
  <rcc rId="1067" sId="3">
    <nc r="E280" t="inlineStr">
      <is>
        <t>99 0 2520</t>
      </is>
    </nc>
  </rcc>
  <rcc rId="1068" sId="3">
    <nc r="E281" t="inlineStr">
      <is>
        <t>99 0 2520</t>
      </is>
    </nc>
  </rcc>
  <rcc rId="1069" sId="3">
    <nc r="E282" t="inlineStr">
      <is>
        <t>99 0 2520</t>
      </is>
    </nc>
  </rcc>
  <rcc rId="1070" sId="3">
    <nc r="A279" t="inlineStr">
      <is>
        <t>Разработка схем инженерной инфраструктуры</t>
      </is>
    </nc>
  </rcc>
  <rcc rId="1071" sId="3" odxf="1" dxf="1">
    <nc r="A280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1072" sId="3" odxf="1" dxf="1">
    <nc r="A281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1073" sId="3">
    <nc r="A282" t="inlineStr">
      <is>
        <t>Прочая закупка товаров, работ и услуг для обеспечения государственных (муниципальных) нужд</t>
      </is>
    </nc>
  </rcc>
  <rcc rId="1074" sId="3" numFmtId="4">
    <nc r="H282">
      <v>431.7</v>
    </nc>
  </rcc>
  <rcc rId="1075" sId="3">
    <nc r="I282">
      <f>H282</f>
    </nc>
  </rcc>
  <rrc rId="1076" sId="3" ref="A287:XFD287" action="deleteRow">
    <undo index="1" exp="ref" v="1" dr="I287" r="I285" sId="3"/>
    <undo index="1" exp="ref" v="1" dr="H287" r="H285" sId="3"/>
    <undo index="0" exp="area" ref3D="1" dr="$G$1:$G$1048576" dn="Z_5B0ECC04_287D_41FE_BA8D_5B249E27F599_.wvu.Cols" sId="3"/>
    <rfmt sheetId="3" xfDxf="1" sqref="A287:XFD287" start="0" length="0"/>
    <rfmt sheetId="3" sqref="A287" start="0" length="0">
      <dxf>
        <font>
          <sz val="9"/>
          <color auto="1"/>
          <name val="Times New Roman"/>
          <scheme val="none"/>
        </font>
        <fill>
          <patternFill patternType="solid">
            <bgColor rgb="FFFFFF0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8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8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8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8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8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rgb="FFFFFF0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87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 numFmtId="4">
      <nc r="H287">
        <v>431.7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87">
        <f>H287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rgb="FFFFFF0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077" sId="3">
    <oc r="H285">
      <f>H286+#REF!</f>
    </oc>
    <nc r="H285">
      <f>H286</f>
    </nc>
  </rcc>
  <rcc rId="1078" sId="3">
    <oc r="I285">
      <f>I286+#REF!</f>
    </oc>
    <nc r="I285">
      <f>I286</f>
    </nc>
  </rcc>
  <rcc rId="1079" sId="3">
    <nc r="H281">
      <f>H282</f>
    </nc>
  </rcc>
  <rcc rId="1080" sId="3">
    <nc r="H280">
      <f>H281</f>
    </nc>
  </rcc>
  <rcc rId="1081" sId="3">
    <nc r="H279">
      <f>H280</f>
    </nc>
  </rcc>
  <rcc rId="1082" sId="3">
    <nc r="I281">
      <f>I282</f>
    </nc>
  </rcc>
  <rcc rId="1083" sId="3">
    <nc r="I280">
      <f>I281</f>
    </nc>
  </rcc>
  <rcc rId="1084" sId="3">
    <nc r="I279">
      <f>I280</f>
    </nc>
  </rcc>
  <rcc rId="1085" sId="3">
    <oc r="H263">
      <f>H264+H287+H304+H308+H312+H316+H300+H283</f>
    </oc>
    <nc r="H263">
      <f>H264+H287+H304+H308+H312+H316+H300+H283+H279</f>
    </nc>
  </rcc>
  <rcc rId="1086" sId="3">
    <oc r="I263">
      <f>I264+I287+I304+I308+I312+I316+I300+I283</f>
    </oc>
    <nc r="I263">
      <f>I264+I287+I304+I308+I312+I316+I300+I283+I279</f>
    </nc>
  </rcc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21.xml><?xml version="1.0" encoding="utf-8"?>
<revisions xmlns="http://schemas.openxmlformats.org/spreadsheetml/2006/main" xmlns:r="http://schemas.openxmlformats.org/officeDocument/2006/relationships">
  <rcc rId="1014" sId="3">
    <oc r="H269">
      <f>100+25600</f>
    </oc>
    <nc r="H269">
      <f>100+25600-3600</f>
    </nc>
  </rcc>
  <rcc rId="1015" sId="3">
    <oc r="H274">
      <f>100+12057.7</f>
    </oc>
    <nc r="H274">
      <f>100+12057.7-1500-431.7</f>
    </nc>
  </rcc>
  <rcc rId="1016" sId="3" numFmtId="4">
    <nc r="H344">
      <v>1080</v>
    </nc>
  </rcc>
  <rcc rId="1017" sId="3" numFmtId="4">
    <nc r="H345">
      <v>2520</v>
    </nc>
  </rcc>
  <rrc rId="1018" sId="3" ref="A283:XFD283" action="insertRow">
    <undo index="0" exp="area" ref3D="1" dr="$G$1:$G$1048576" dn="Z_5B0ECC04_287D_41FE_BA8D_5B249E27F599_.wvu.Cols" sId="3"/>
  </rrc>
  <rfmt sheetId="3" sqref="A283:I283">
    <dxf>
      <fill>
        <patternFill>
          <bgColor rgb="FFFFFF00"/>
        </patternFill>
      </fill>
    </dxf>
  </rfmt>
  <rcc rId="1019" sId="3" numFmtId="4">
    <nc r="H283">
      <v>431.7</v>
    </nc>
  </rcc>
  <rcc rId="1020" sId="3">
    <oc r="H281">
      <f>H282</f>
    </oc>
    <nc r="H281">
      <f>H282+H283</f>
    </nc>
  </rcc>
  <rcc rId="1021" sId="3">
    <nc r="I283">
      <f>H283</f>
    </nc>
  </rcc>
  <rcc rId="1022" sId="3">
    <oc r="I281">
      <f>I282</f>
    </oc>
    <nc r="I281">
      <f>I282+I283</f>
    </nc>
  </rcc>
  <rcc rId="1023" sId="3">
    <oc r="H53">
      <v>2500</v>
    </oc>
    <nc r="H53">
      <f>2500+1000+500</f>
    </nc>
  </rcc>
  <rcv guid="{EA1929C7-85F7-40DE-826A-94377FC9966E}" action="delete"/>
  <rdn rId="0" localSheetId="3" customView="1" name="Z_EA1929C7_85F7_40DE_826A_94377FC9966E_.wvu.PrintArea" hidden="1" oldHidden="1">
    <formula>'2014 год'!$A$1:$I$1048</formula>
    <oldFormula>'2014 год'!$A$1:$I$1048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год'!$A$8:$F$1048</formula>
    <oldFormula>'2014 год'!$A$8:$F$1048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8211.xml><?xml version="1.0" encoding="utf-8"?>
<revisions xmlns="http://schemas.openxmlformats.org/spreadsheetml/2006/main" xmlns:r="http://schemas.openxmlformats.org/officeDocument/2006/relationships">
  <rcc rId="971" sId="3">
    <oc r="H263">
      <f>H264+H283+H300+H304+H308+H312+H296+H279+#REF!</f>
    </oc>
    <nc r="H263">
      <f>H264+H283+H300+H304+H308+H312+H296+H279</f>
    </nc>
  </rcc>
  <rcc rId="972" sId="3">
    <oc r="I263">
      <f>I264+I283+I300+I304+I308+I312+I296+I279+#REF!</f>
    </oc>
    <nc r="I263">
      <f>I264+I283+I300+I304+I308+I312+I296+I279</f>
    </nc>
  </rc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191.xml><?xml version="1.0" encoding="utf-8"?>
<revisions xmlns="http://schemas.openxmlformats.org/spreadsheetml/2006/main" xmlns:r="http://schemas.openxmlformats.org/officeDocument/2006/relationships">
  <rrc rId="1510" sId="3" ref="A923:XFD923" action="insertRow">
    <undo index="0" exp="area" ref3D="1" dr="$G$1:$G$1048576" dn="Z_5B0ECC04_287D_41FE_BA8D_5B249E27F599_.wvu.Cols" sId="3"/>
  </rrc>
  <rrc rId="1511" sId="3" ref="A923:XFD923" action="insertRow">
    <undo index="0" exp="area" ref3D="1" dr="$G$1:$G$1048576" dn="Z_5B0ECC04_287D_41FE_BA8D_5B249E27F599_.wvu.Cols" sId="3"/>
  </rrc>
  <rcc rId="1512" sId="3">
    <nc r="B924" t="inlineStr">
      <is>
        <t>975</t>
      </is>
    </nc>
  </rcc>
  <rcc rId="1513" sId="3" numFmtId="4">
    <nc r="C924">
      <v>7</v>
    </nc>
  </rcc>
  <rcc rId="1514" sId="3" numFmtId="4">
    <nc r="D924">
      <v>7</v>
    </nc>
  </rcc>
  <rcc rId="1515" sId="3">
    <nc r="E924" t="inlineStr">
      <is>
        <t>99 0 7204</t>
      </is>
    </nc>
  </rcc>
  <rcc rId="1516" sId="3">
    <nc r="F924" t="inlineStr">
      <is>
        <t>244</t>
      </is>
    </nc>
  </rcc>
  <rcc rId="1517" sId="3" numFmtId="4">
    <nc r="H924">
      <v>1930.4</v>
    </nc>
  </rcc>
  <rcc rId="1518" sId="3">
    <nc r="I924">
      <f>G924+H924</f>
    </nc>
  </rcc>
  <rrc rId="1519" sId="3" ref="A923:XFD923" action="insertRow">
    <undo index="0" exp="area" ref3D="1" dr="$G$1:$G$1048576" dn="Z_5B0ECC04_287D_41FE_BA8D_5B249E27F599_.wvu.Cols" sId="3"/>
  </rrc>
  <rfmt sheetId="3" sqref="A923:I924">
    <dxf>
      <fill>
        <patternFill patternType="none">
          <bgColor auto="1"/>
        </patternFill>
      </fill>
    </dxf>
  </rfmt>
  <rrc rId="1520" sId="3" ref="A923:XFD923" action="insertRow">
    <undo index="0" exp="area" ref3D="1" dr="$G$1:$G$1048576" dn="Z_5B0ECC04_287D_41FE_BA8D_5B249E27F599_.wvu.Cols" sId="3"/>
  </rrc>
  <rfmt sheetId="3" sqref="A923:I923">
    <dxf>
      <fill>
        <patternFill patternType="none">
          <bgColor auto="1"/>
        </patternFill>
      </fill>
    </dxf>
  </rfmt>
  <rcc rId="1521" sId="3">
    <nc r="B923" t="inlineStr">
      <is>
        <t>975</t>
      </is>
    </nc>
  </rcc>
  <rcc rId="1522" sId="3">
    <nc r="B924" t="inlineStr">
      <is>
        <t>975</t>
      </is>
    </nc>
  </rcc>
  <rcc rId="1523" sId="3">
    <nc r="B925" t="inlineStr">
      <is>
        <t>975</t>
      </is>
    </nc>
  </rcc>
  <rcc rId="1524" sId="3" numFmtId="4">
    <nc r="C923">
      <v>7</v>
    </nc>
  </rcc>
  <rcc rId="1525" sId="3" numFmtId="4">
    <nc r="C924">
      <v>7</v>
    </nc>
  </rcc>
  <rcc rId="1526" sId="3" numFmtId="4">
    <nc r="C925">
      <v>7</v>
    </nc>
  </rcc>
  <rcc rId="1527" sId="3" numFmtId="4">
    <nc r="D923">
      <v>7</v>
    </nc>
  </rcc>
  <rcc rId="1528" sId="3" numFmtId="4">
    <nc r="D924">
      <v>7</v>
    </nc>
  </rcc>
  <rcc rId="1529" sId="3" numFmtId="4">
    <nc r="D925">
      <v>7</v>
    </nc>
  </rcc>
  <rcc rId="1530" sId="3">
    <nc r="E923" t="inlineStr">
      <is>
        <t>99 0 7204</t>
      </is>
    </nc>
  </rcc>
  <rcc rId="1531" sId="3">
    <nc r="E924" t="inlineStr">
      <is>
        <t>99 0 7204</t>
      </is>
    </nc>
  </rcc>
  <rcc rId="1532" sId="3">
    <nc r="E925" t="inlineStr">
      <is>
        <t>99 0 7204</t>
      </is>
    </nc>
  </rcc>
  <rcc rId="1533" sId="3">
    <nc r="F925" t="inlineStr">
      <is>
        <t>240</t>
      </is>
    </nc>
  </rcc>
  <rcc rId="1534" sId="3">
    <nc r="F924" t="inlineStr">
      <is>
        <t>200</t>
      </is>
    </nc>
  </rcc>
  <rcc rId="1535" sId="3">
    <nc r="G925">
      <f>G926</f>
    </nc>
  </rcc>
  <rcc rId="1536" sId="3">
    <nc r="G924">
      <f>G925</f>
    </nc>
  </rcc>
  <rcc rId="1537" sId="3">
    <nc r="G923">
      <f>G924</f>
    </nc>
  </rcc>
  <rcc rId="1538" sId="3">
    <nc r="H923">
      <f>H924</f>
    </nc>
  </rcc>
  <rcc rId="1539" sId="3">
    <nc r="I923">
      <f>I924</f>
    </nc>
  </rcc>
  <rcc rId="1540" sId="3">
    <nc r="H924">
      <f>H925</f>
    </nc>
  </rcc>
  <rcc rId="1541" sId="3">
    <nc r="I924">
      <f>I925</f>
    </nc>
  </rcc>
  <rcc rId="1542" sId="3">
    <nc r="H925">
      <f>H926</f>
    </nc>
  </rcc>
  <rcc rId="1543" sId="3">
    <nc r="I925">
      <f>I926</f>
    </nc>
  </rcc>
  <rcc rId="1544" sId="3" odxf="1" dxf="1">
    <nc r="A924" t="inlineStr">
      <is>
        <t xml:space="preserve">Закупка товаров, работ и услуг для государственных (муниципальных) нужд
</t>
      </is>
    </nc>
    <odxf>
      <alignment horizontal="left" readingOrder="0"/>
    </odxf>
    <ndxf>
      <alignment horizontal="justify" readingOrder="0"/>
    </ndxf>
  </rcc>
  <rcc rId="1545" sId="3" odxf="1" dxf="1">
    <nc r="A925" t="inlineStr">
      <is>
        <t xml:space="preserve">Иные закупки товаров, работ и услуг для обеспечения государственных (муниципальных) нужд
</t>
      </is>
    </nc>
    <odxf>
      <alignment horizontal="left" readingOrder="0"/>
    </odxf>
    <ndxf>
      <alignment horizontal="justify" readingOrder="0"/>
    </ndxf>
  </rcc>
  <rcc rId="1546" sId="3">
    <nc r="A926" t="inlineStr">
      <is>
        <t xml:space="preserve">Прочая закупка товаров, работ и услуг для обеспечения государственных (муниципальных) нужд
</t>
      </is>
    </nc>
  </rcc>
  <rcc rId="1547" sId="3">
    <nc r="A923" t="inlineStr">
      <is>
        <t>Мероприятия по проведению оздоровительной компании детей</t>
      </is>
    </nc>
  </rcc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год'!$A$1:$I$1062</formula>
    <oldFormula>'2014 год'!$A$1:$I$1062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год'!$A$8:$F$1062</formula>
    <oldFormula>'2014 год'!$A$8:$F$1062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1911.xml><?xml version="1.0" encoding="utf-8"?>
<revisions xmlns="http://schemas.openxmlformats.org/spreadsheetml/2006/main" xmlns:r="http://schemas.openxmlformats.org/officeDocument/2006/relationships">
  <rcc rId="987" sId="3">
    <oc r="H274">
      <f>100+12058.7</f>
    </oc>
    <nc r="H274">
      <f>100+12057.7</f>
    </nc>
  </rcc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19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19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год'!$A$1:$I$1079</formula>
    <oldFormula>'2014 год'!$A$1:$I$1079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год'!$A$8:$F$1079</formula>
    <oldFormula>'2014 год'!$A$8:$F$1079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годы'!$A$11:$L$760</formula>
    <oldFormula>'2015-2016 годы'!$A$11:$L$760</oldFormula>
  </rdn>
  <rcv guid="{EA1929C7-85F7-40DE-826A-94377FC9966E}" action="add"/>
</revisions>
</file>

<file path=xl/revisions/revisionLog120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год'!$A$1:$I$1062</formula>
    <oldFormula>'2014 год'!$A$1:$I$1062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год'!$A$11:$G$1062</formula>
    <oldFormula>'2014 год'!$A$11:$G$1062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011.xml><?xml version="1.0" encoding="utf-8"?>
<revisions xmlns="http://schemas.openxmlformats.org/spreadsheetml/2006/main" xmlns:r="http://schemas.openxmlformats.org/officeDocument/2006/relationships">
  <rcc rId="1041" sId="3">
    <oc r="H1048">
      <f>1000+1168.1+100+442.9</f>
    </oc>
    <nc r="H1048">
      <f>1168.1+100+442.9</f>
    </nc>
  </rcc>
</revisions>
</file>

<file path=xl/revisions/revisionLog120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год'!$A$1:$I$1047</formula>
    <oldFormula>'2014 год'!$A$1:$I$1047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год'!$A$8:$F$1047</formula>
    <oldFormula>'2014 год'!$A$8:$F$1047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1327" sId="3">
    <oc r="J9">
      <f>'\\server\Бюджет 2014\МУНИЦИПАЛЬНЫЙ район\Решения о бюджете муниципального района\Решение от 05.03.2014 №\[Разработочная.xls]Лист1'!$F$66</f>
    </oc>
    <nc r="J9">
      <f>'\\server\Бюджет 2014\МУНИЦИПАЛЬНЫЙ район\Решения о бюджете муниципального района\Решение от 05.03.2014 №\[Разработочная.xls]Лист1'!$N$68</f>
    </nc>
  </rcc>
  <rcc rId="1328" sId="3">
    <oc r="K11">
      <f>1664382.1+397792.5+258.9</f>
    </oc>
    <nc r="K11">
      <f>1664650+397792.5</f>
    </nc>
  </rcc>
  <rcc rId="1329" sId="3">
    <o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oc>
    <n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nc>
  </rcc>
  <rcc rId="1330" sId="3">
    <oc r="J10">
      <f>225027.1+61545.6+25438.7+119.3+2096.9+13355.9+2031.2+12.1+23239.9</f>
    </oc>
    <nc r="J10">
      <f>225027.1+61545.6+25438.7+119.3+2096.9+13355.9+2031.2+12.1+23239.9</f>
    </nc>
  </rcc>
  <rcv guid="{DA15D12B-B687-4104-AF35-4470F046E021}" action="delete"/>
  <rdn rId="0" localSheetId="3" customView="1" name="Z_DA15D12B_B687_4104_AF35_4470F046E021_.wvu.PrintArea" hidden="1" oldHidden="1">
    <formula>'2014 год'!$A$1:$G$1058</formula>
    <oldFormula>'2014 год'!$A$1:$G$1058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3" sqref="J389" start="0" length="0">
    <dxf>
      <numFmt numFmtId="166" formatCode="#,##0.0"/>
    </dxf>
  </rfmt>
  <rfmt sheetId="3" sqref="K389" start="0" length="0">
    <dxf>
      <numFmt numFmtId="166" formatCode="#,##0.0"/>
    </dxf>
  </rfmt>
  <rfmt sheetId="3" sqref="L389" start="0" length="0">
    <dxf>
      <numFmt numFmtId="166" formatCode="#,##0.0"/>
    </dxf>
  </rfmt>
  <rcc rId="1316" sId="3" odxf="1" dxf="1">
    <nc r="J395">
      <f>J389+G389</f>
    </nc>
    <odxf>
      <numFmt numFmtId="0" formatCode="General"/>
    </odxf>
    <ndxf>
      <numFmt numFmtId="166" formatCode="#,##0.0"/>
    </ndxf>
  </rcc>
  <rcc rId="1317" sId="3" odxf="1" dxf="1">
    <nc r="K395">
      <f>K389+H389</f>
    </nc>
    <odxf>
      <numFmt numFmtId="0" formatCode="General"/>
    </odxf>
    <ndxf>
      <numFmt numFmtId="166" formatCode="#,##0.0"/>
    </ndxf>
  </rcc>
  <rcc rId="1318" sId="3" odxf="1" dxf="1">
    <nc r="L395">
      <f>L389+I389</f>
    </nc>
    <odxf>
      <numFmt numFmtId="0" formatCode="General"/>
    </odxf>
    <ndxf>
      <numFmt numFmtId="166" formatCode="#,##0.0"/>
    </ndxf>
  </rcc>
  <rcc rId="1319" sId="3">
    <nc r="J389">
      <f>+G403+G706+G977+G1006</f>
    </nc>
  </rcc>
  <rcc rId="1320" sId="3">
    <nc r="K389">
      <f>+H403+H706+H977+H1006</f>
    </nc>
  </rcc>
  <rcc rId="1321" sId="3">
    <nc r="L389">
      <f>+I403+I706+I977+I1006</f>
    </nc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2" sId="3">
    <oc r="A229" t="inlineStr">
      <is>
        <t xml:space="preserve">Обеспечение мероприятий по переселению граждан из аварийного жилищного фонда  </t>
      </is>
    </oc>
    <nc r="A229" t="inlineStr">
      <is>
        <t xml:space="preserve">Обеспечение мероприятий по переселению граждан из аварийного жилищного фонда  за счет средств бюджета МО МР "Печора" в рамках муниципальной адресной программы  "Переселение граждан из аварийного жилищного фонда на 2013-2017 годы" </t>
      </is>
    </nc>
  </rcc>
  <rfmt sheetId="3" sqref="A232:G232">
    <dxf>
      <fill>
        <patternFill patternType="solid">
          <bgColor theme="8" tint="0.59999389629810485"/>
        </patternFill>
      </fill>
    </dxf>
  </rfmt>
  <rfmt sheetId="3" sqref="A232:G232">
    <dxf>
      <fill>
        <patternFill>
          <bgColor theme="8" tint="0.79998168889431442"/>
        </patternFill>
      </fill>
    </dxf>
  </rfmt>
  <rcc rId="23" sId="3" numFmtId="4">
    <oc r="G232">
      <f>G233</f>
    </oc>
    <nc r="G232">
      <v>85753.5</v>
    </nc>
  </rcc>
  <rcc rId="24" sId="3" odxf="1" dxf="1">
    <oc r="H232">
      <f>H233</f>
    </oc>
    <nc r="H232"/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25" sId="3" odxf="1" dxf="1">
    <oc r="I232">
      <f>I233</f>
    </oc>
    <nc r="I232">
      <f>G232+H232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26" sId="3" odxf="1" dxf="1">
    <oc r="A233" t="inlineStr">
      <is>
        <t xml:space="preserve">за счет средств бюджета  МО МР "Печора" </t>
      </is>
    </oc>
    <nc r="A233" t="inlineStr">
      <is>
        <t xml:space="preserve">Обеспечение мероприятий по переселению граждан из аварийного жилищного фонда  за счет средств бюджета МО МР "Печора" в рамках муниципальной адресной программы  "Переселение граждан из аварийного жилищного фонда на 2013-2017 годы" </t>
      </is>
    </nc>
    <ndxf>
      <font>
        <sz val="9"/>
        <color rgb="FFFF0000"/>
        <name val="Times New Roman"/>
        <scheme val="none"/>
      </font>
      <fill>
        <patternFill patternType="none">
          <bgColor indexed="65"/>
        </patternFill>
      </fill>
    </ndxf>
  </rcc>
  <rfmt sheetId="3" sqref="B233" start="0" length="0">
    <dxf>
      <fill>
        <patternFill patternType="none">
          <bgColor indexed="65"/>
        </patternFill>
      </fill>
    </dxf>
  </rfmt>
  <rfmt sheetId="3" sqref="C233" start="0" length="0">
    <dxf>
      <fill>
        <patternFill patternType="none">
          <bgColor indexed="65"/>
        </patternFill>
      </fill>
    </dxf>
  </rfmt>
  <rfmt sheetId="3" sqref="D233" start="0" length="0">
    <dxf>
      <fill>
        <patternFill patternType="none">
          <bgColor indexed="65"/>
        </patternFill>
      </fill>
    </dxf>
  </rfmt>
  <rfmt sheetId="3" sqref="E233" start="0" length="0">
    <dxf>
      <fill>
        <patternFill patternType="none">
          <bgColor indexed="65"/>
        </patternFill>
      </fill>
    </dxf>
  </rfmt>
  <rcc rId="27" sId="3" odxf="1" dxf="1">
    <oc r="F233" t="inlineStr">
      <is>
        <t>414</t>
      </is>
    </oc>
    <nc r="F233"/>
    <ndxf>
      <fill>
        <patternFill patternType="none">
          <bgColor indexed="65"/>
        </patternFill>
      </fill>
    </ndxf>
  </rcc>
  <rfmt sheetId="3" sqref="G233" start="0" length="0">
    <dxf>
      <fill>
        <patternFill patternType="none">
          <bgColor indexed="65"/>
        </patternFill>
      </fill>
    </dxf>
  </rfmt>
  <rcc rId="28" sId="3" odxf="1" dxf="1">
    <nc r="H233">
      <f>H236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9" sId="3" odxf="1" dxf="1">
    <oc r="I233">
      <f>G233+H233</f>
    </oc>
    <nc r="I233">
      <f>I236</f>
    </nc>
    <ndxf>
      <fill>
        <patternFill patternType="none">
          <bgColor indexed="65"/>
        </patternFill>
      </fill>
    </ndxf>
  </rcc>
  <rcc rId="30" sId="3" odxf="1" dxf="1">
    <nc r="A234" t="inlineStr">
      <is>
        <t>Капитальные вложения в объекты недвижимого имущества государственной (муниципальной) собственности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</ndxf>
  </rcc>
  <rcc rId="31" sId="3" odxf="1" dxf="1">
    <nc r="B234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2" sId="3" odxf="1" dxf="1">
    <nc r="C234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3" sId="3" odxf="1" dxf="1">
    <nc r="D234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4" sId="3" odxf="1" dxf="1">
    <nc r="E234" t="inlineStr">
      <is>
        <t>99 0 4041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5" sId="3" odxf="1" dxf="1">
    <nc r="F234" t="inlineStr">
      <is>
        <t>400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34" start="0" length="0">
    <dxf>
      <fill>
        <patternFill patternType="none">
          <bgColor indexed="65"/>
        </patternFill>
      </fill>
    </dxf>
  </rfmt>
  <rcc rId="36" sId="3" odxf="1" dxf="1">
    <nc r="H234">
      <f>H235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7" sId="3" odxf="1" dxf="1">
    <nc r="I234">
      <f>I235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8" sId="3" odxf="1" dxf="1">
    <nc r="A235" t="inlineStr">
      <is>
        <t>Бюджетные инвестиции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39" sId="3" odxf="1" dxf="1">
    <nc r="B235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0" sId="3" odxf="1" dxf="1">
    <nc r="C235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1" sId="3" odxf="1" dxf="1">
    <nc r="D235" t="inlineStr">
      <is>
        <t>01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2" sId="3" odxf="1" dxf="1">
    <nc r="E235" t="inlineStr">
      <is>
        <t>99 0 4041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" sId="3" odxf="1" dxf="1">
    <nc r="F235" t="inlineStr">
      <is>
        <t>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35" start="0" length="0">
    <dxf>
      <fill>
        <patternFill patternType="none">
          <bgColor indexed="65"/>
        </patternFill>
      </fill>
    </dxf>
  </rfmt>
  <rcc rId="44" sId="3" odxf="1" dxf="1">
    <nc r="H235">
      <f>H236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5" sId="3" odxf="1" dxf="1">
    <nc r="I235">
      <f>I236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6" sId="3" odxf="1" dxf="1">
    <nc r="A236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alignment horizontal="left" readingOrder="0"/>
    </odxf>
    <ndxf>
      <alignment horizontal="justify" readingOrder="0"/>
    </ndxf>
  </rcc>
  <rcc rId="47" sId="3">
    <nc r="B236" t="inlineStr">
      <is>
        <t>923</t>
      </is>
    </nc>
  </rcc>
  <rcc rId="48" sId="3">
    <nc r="C236" t="inlineStr">
      <is>
        <t>05</t>
      </is>
    </nc>
  </rcc>
  <rcc rId="49" sId="3">
    <nc r="D236" t="inlineStr">
      <is>
        <t>01</t>
      </is>
    </nc>
  </rcc>
  <rcc rId="50" sId="3">
    <nc r="E236" t="inlineStr">
      <is>
        <t>99 0 4041</t>
      </is>
    </nc>
  </rcc>
  <rcc rId="51" sId="3">
    <nc r="F236" t="inlineStr">
      <is>
        <t>414</t>
      </is>
    </nc>
  </rcc>
  <rcc rId="52" sId="3">
    <nc r="I236">
      <f>G236+H236</f>
    </nc>
  </rcc>
  <rcc rId="53" sId="3">
    <oc r="G233">
      <v>85753.5</v>
    </oc>
    <nc r="G233"/>
  </rcc>
  <rcv guid="{EA1929C7-85F7-40DE-826A-94377FC9966E}" action="delete"/>
  <rdn rId="0" localSheetId="3" customView="1" name="Z_EA1929C7_85F7_40DE_826A_94377FC9966E_.wvu.PrintArea" hidden="1" oldHidden="1">
    <formula>'2014 год'!$A$1:$G$1012</formula>
    <oldFormula>'2014 год'!$A$1:$G$1012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год'!$A$8:$F$1012</formula>
    <oldFormula>'2014 год'!$A$8:$F$1012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fmt sheetId="3" sqref="A229" start="0" length="2147483647">
    <dxf>
      <font>
        <color rgb="FFFF0000"/>
      </font>
    </dxf>
  </rfmt>
  <rcv guid="{EA1929C7-85F7-40DE-826A-94377FC9966E}" action="delete"/>
  <rdn rId="0" localSheetId="3" customView="1" name="Z_EA1929C7_85F7_40DE_826A_94377FC9966E_.wvu.PrintArea" hidden="1" oldHidden="1">
    <formula>'2014 год'!$A$1:$G$1012</formula>
    <oldFormula>'2014 год'!$A$1:$G$1012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год'!$A$8:$F$1012</formula>
    <oldFormula>'2014 год'!$A$8:$F$1012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rc rId="1219" sId="3" ref="A1003:XFD1003" action="insertRow">
    <undo index="0" exp="area" ref3D="1" dr="$G$1:$G$1048576" dn="Z_5B0ECC04_287D_41FE_BA8D_5B249E27F599_.wvu.Cols" sId="3"/>
  </rrc>
  <rrc rId="1220" sId="3" ref="A1003:XFD1003" action="insertRow">
    <undo index="0" exp="area" ref3D="1" dr="$G$1:$G$1048576" dn="Z_5B0ECC04_287D_41FE_BA8D_5B249E27F599_.wvu.Cols" sId="3"/>
  </rrc>
  <rrc rId="1221" sId="3" ref="A1003:XFD1003" action="insertRow">
    <undo index="0" exp="area" ref3D="1" dr="$G$1:$G$1048576" dn="Z_5B0ECC04_287D_41FE_BA8D_5B249E27F599_.wvu.Cols" sId="3"/>
  </rrc>
  <rcc rId="1222" sId="3" odxf="1" dxf="1">
    <nc r="A1003" t="inlineStr">
      <is>
        <t xml:space="preserve"> Социальное обеспечение и иные выплаты населению
</t>
      </is>
    </nc>
    <odxf>
      <font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223" sId="3" odxf="1" dxf="1">
    <nc r="B1003" t="inlineStr">
      <is>
        <t>975</t>
      </is>
    </nc>
    <odxf>
      <numFmt numFmtId="165" formatCode="0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C1003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3" sqref="D1003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3" sqref="E1003" start="0" length="0">
    <dxf>
      <fill>
        <patternFill patternType="none">
          <bgColor indexed="65"/>
        </patternFill>
      </fill>
    </dxf>
  </rfmt>
  <rcc rId="1224" sId="3" odxf="1" dxf="1">
    <nc r="F1003" t="inlineStr">
      <is>
        <t>300</t>
      </is>
    </nc>
    <odxf>
      <font>
        <sz val="9"/>
        <color indexed="8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225" sId="3" odxf="1" dxf="1">
    <nc r="A1004" t="inlineStr">
      <is>
        <t>Публичные нормативные социальные выплаты гражданам</t>
      </is>
    </nc>
    <odxf>
      <font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</odxf>
    <n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</ndxf>
  </rcc>
  <rcc rId="1226" sId="3" odxf="1" dxf="1">
    <nc r="B1004" t="inlineStr">
      <is>
        <t>975</t>
      </is>
    </nc>
    <odxf>
      <numFmt numFmtId="165" formatCode="000"/>
      <fill>
        <patternFill patternType="solid">
          <bgColor theme="8" tint="0.79998168889431442"/>
        </patternFill>
      </fill>
    </odxf>
    <ndxf>
      <numFmt numFmtId="30" formatCode="@"/>
      <fill>
        <patternFill patternType="none">
          <bgColor indexed="65"/>
        </patternFill>
      </fill>
    </ndxf>
  </rcc>
  <rfmt sheetId="3" sqref="C1004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3" sqref="D1004" start="0" length="0">
    <dxf>
      <numFmt numFmtId="30" formatCode="@"/>
      <fill>
        <patternFill patternType="none">
          <bgColor indexed="65"/>
        </patternFill>
      </fill>
      <alignment wrapText="0" readingOrder="0"/>
    </dxf>
  </rfmt>
  <rfmt sheetId="3" sqref="E1004" start="0" length="0">
    <dxf>
      <fill>
        <patternFill patternType="none">
          <bgColor indexed="65"/>
        </patternFill>
      </fill>
    </dxf>
  </rfmt>
  <rcc rId="1227" sId="3" odxf="1" dxf="1">
    <nc r="F1004" t="inlineStr">
      <is>
        <t>310</t>
      </is>
    </nc>
    <odxf>
      <font>
        <sz val="9"/>
        <color indexed="8"/>
        <name val="Times New Roman"/>
        <scheme val="none"/>
      </font>
      <fill>
        <patternFill patternType="solid">
          <bgColor theme="8" tint="0.79998168889431442"/>
        </patternFill>
      </fill>
    </odxf>
    <ndxf>
      <font>
        <sz val="9"/>
        <color indexed="8"/>
        <name val="Times New Roman"/>
        <scheme val="none"/>
      </font>
      <fill>
        <patternFill patternType="none">
          <bgColor indexed="65"/>
        </patternFill>
      </fill>
    </ndxf>
  </rcc>
  <rcc rId="1228" sId="3" odxf="1" dxf="1">
    <nc r="A1005" t="inlineStr">
      <is>
        <t xml:space="preserve">Пособия, компенсации, меры социальной поддержки по публичным нормативным обязательствам
</t>
      </is>
    </nc>
    <odxf>
      <font>
        <name val="Times New Roman"/>
        <scheme val="none"/>
      </font>
      <numFmt numFmtId="0" formatCode="General"/>
    </odxf>
    <ndxf>
      <font>
        <sz val="9"/>
        <name val="Times New Roman"/>
        <scheme val="none"/>
      </font>
      <numFmt numFmtId="30" formatCode="@"/>
    </ndxf>
  </rcc>
  <rcc rId="1229" sId="3" odxf="1" dxf="1">
    <nc r="B1005" t="inlineStr">
      <is>
        <t>975</t>
      </is>
    </nc>
    <odxf>
      <numFmt numFmtId="165" formatCode="000"/>
    </odxf>
    <ndxf>
      <numFmt numFmtId="30" formatCode="@"/>
    </ndxf>
  </rcc>
  <rfmt sheetId="3" sqref="C1005" start="0" length="0">
    <dxf>
      <numFmt numFmtId="30" formatCode="@"/>
      <alignment wrapText="0" readingOrder="0"/>
    </dxf>
  </rfmt>
  <rfmt sheetId="3" sqref="D1005" start="0" length="0">
    <dxf>
      <numFmt numFmtId="30" formatCode="@"/>
      <alignment wrapText="0" readingOrder="0"/>
    </dxf>
  </rfmt>
  <rcc rId="1230" sId="3" odxf="1" dxf="1">
    <nc r="F1005" t="inlineStr">
      <is>
        <t>313</t>
      </is>
    </nc>
    <odxf>
      <font>
        <sz val="9"/>
        <color indexed="8"/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1231" sId="3">
    <nc r="C1003" t="inlineStr">
      <is>
        <t>01</t>
      </is>
    </nc>
  </rcc>
  <rcc rId="1232" sId="3">
    <nc r="D1003" t="inlineStr">
      <is>
        <t>06</t>
      </is>
    </nc>
  </rcc>
  <rcc rId="1233" sId="3">
    <nc r="C1004" t="inlineStr">
      <is>
        <t>01</t>
      </is>
    </nc>
  </rcc>
  <rcc rId="1234" sId="3">
    <nc r="D1004" t="inlineStr">
      <is>
        <t>06</t>
      </is>
    </nc>
  </rcc>
  <rcc rId="1235" sId="3">
    <nc r="C1005" t="inlineStr">
      <is>
        <t>01</t>
      </is>
    </nc>
  </rcc>
  <rcc rId="1236" sId="3">
    <nc r="D1005" t="inlineStr">
      <is>
        <t>06</t>
      </is>
    </nc>
  </rcc>
  <rcc rId="1237" sId="3">
    <nc r="E1003" t="inlineStr">
      <is>
        <t>99 0 0204</t>
      </is>
    </nc>
  </rcc>
  <rcc rId="1238" sId="3">
    <nc r="E1004" t="inlineStr">
      <is>
        <t>99 0 0204</t>
      </is>
    </nc>
  </rcc>
  <rcc rId="1239" sId="3">
    <nc r="E1005" t="inlineStr">
      <is>
        <t>99 0 0204</t>
      </is>
    </nc>
  </rcc>
  <rfmt sheetId="3" sqref="G1003" start="0" length="0">
    <dxf>
      <fill>
        <patternFill patternType="none">
          <bgColor indexed="65"/>
        </patternFill>
      </fill>
    </dxf>
  </rfmt>
  <rfmt sheetId="3" sqref="H1003" start="0" length="0">
    <dxf>
      <fill>
        <patternFill patternType="none">
          <bgColor indexed="65"/>
        </patternFill>
      </fill>
    </dxf>
  </rfmt>
  <rfmt sheetId="3" sqref="I1003" start="0" length="0">
    <dxf>
      <fill>
        <patternFill patternType="none">
          <bgColor indexed="65"/>
        </patternFill>
      </fill>
    </dxf>
  </rfmt>
  <rfmt sheetId="3" sqref="G1004" start="0" length="0">
    <dxf>
      <fill>
        <patternFill patternType="none">
          <bgColor indexed="65"/>
        </patternFill>
      </fill>
    </dxf>
  </rfmt>
  <rfmt sheetId="3" sqref="H1004" start="0" length="0">
    <dxf>
      <fill>
        <patternFill patternType="none">
          <bgColor indexed="65"/>
        </patternFill>
      </fill>
    </dxf>
  </rfmt>
  <rfmt sheetId="3" sqref="I1004" start="0" length="0">
    <dxf>
      <fill>
        <patternFill patternType="none">
          <bgColor indexed="65"/>
        </patternFill>
      </fill>
    </dxf>
  </rfmt>
  <rcc rId="1240" sId="3" numFmtId="4">
    <nc r="H1005">
      <v>50</v>
    </nc>
  </rcc>
  <rcc rId="1241" sId="3">
    <nc r="I1005">
      <f>G1005+H1005</f>
    </nc>
  </rcc>
  <rcc rId="1242" sId="3">
    <nc r="G1004">
      <f>G1005</f>
    </nc>
  </rcc>
  <rcc rId="1243" sId="3">
    <nc r="G1003">
      <f>G1004</f>
    </nc>
  </rcc>
  <rcc rId="1244" sId="3">
    <nc r="H1004">
      <f>H1005</f>
    </nc>
  </rcc>
  <rcc rId="1245" sId="3">
    <nc r="H1003">
      <f>H1004</f>
    </nc>
  </rcc>
  <rcc rId="1246" sId="3">
    <nc r="I1004">
      <f>I1005</f>
    </nc>
  </rcc>
  <rcc rId="1247" sId="3">
    <nc r="I1003">
      <f>I1004</f>
    </nc>
  </rcc>
  <rcc rId="1248" sId="3">
    <oc r="G993">
      <f>G994+G998+G1006</f>
    </oc>
    <nc r="G993">
      <f>G994+G998+G1006+G1003</f>
    </nc>
  </rcc>
  <rcc rId="1249" sId="3">
    <oc r="H993">
      <f>H994+H998+H1006</f>
    </oc>
    <nc r="H993">
      <f>H994+H998+H1006+H1003</f>
    </nc>
  </rcc>
  <rcc rId="1250" sId="3">
    <oc r="I993">
      <f>I994+I998+I1006</f>
    </oc>
    <nc r="I993">
      <f>I994+I998+I1006+I1003</f>
    </nc>
  </rcc>
  <rcc rId="1251" sId="3">
    <oc r="J9">
      <f>'\\server\Бюджет 2014\МУНИЦИПАЛЬНЫЙ район\Решения о бюджете муниципального района\Решение от 05.03.2014 №\[Разработочная.xls]Лист1'!$F$66</f>
    </oc>
    <nc r="J9">
      <f>'\\server\Бюджет 2014\МУНИЦИПАЛЬНЫЙ район\Решения о бюджете муниципального района\Решение от 05.03.2014 №\[Разработочная.xls]Лист1'!$F$66</f>
    </nc>
  </rcc>
</revisions>
</file>

<file path=xl/revisions/revisionLog121121.xml><?xml version="1.0" encoding="utf-8"?>
<revisions xmlns="http://schemas.openxmlformats.org/spreadsheetml/2006/main" xmlns:r="http://schemas.openxmlformats.org/officeDocument/2006/relationships">
  <rcc rId="59" sId="3">
    <oc r="A233" t="inlineStr">
      <is>
        <t xml:space="preserve">Обеспечение мероприятий по переселению граждан из аварийного жилищного фонда  за счет средств бюджета МО МР "Печора" в рамках муниципальной адресной программы  "Переселение граждан из аварийного жилищного фонда на 2013-2017 годы" </t>
      </is>
    </oc>
    <nc r="A233" t="inlineStr">
      <is>
        <t xml:space="preserve">Обеспечение внепрограммных мероприятий по переселению граждан из аварийного жилищного фонда  за счет средств бюджета МО МР "Печора" </t>
      </is>
    </nc>
  </rcc>
  <rcc rId="60" sId="3">
    <oc r="E233" t="inlineStr">
      <is>
        <t>99 0 4041</t>
      </is>
    </oc>
    <nc r="E233" t="inlineStr">
      <is>
        <t>99 0 4042</t>
      </is>
    </nc>
  </rcc>
  <rcc rId="61" sId="3">
    <oc r="E234" t="inlineStr">
      <is>
        <t>99 0 4041</t>
      </is>
    </oc>
    <nc r="E234" t="inlineStr">
      <is>
        <t>99 0 4042</t>
      </is>
    </nc>
  </rcc>
  <rcc rId="62" sId="3">
    <oc r="E235" t="inlineStr">
      <is>
        <t>99 0 4041</t>
      </is>
    </oc>
    <nc r="E235" t="inlineStr">
      <is>
        <t>99 0 4042</t>
      </is>
    </nc>
  </rcc>
  <rcc rId="63" sId="3">
    <oc r="E236" t="inlineStr">
      <is>
        <t>99 0 4041</t>
      </is>
    </oc>
    <nc r="E236" t="inlineStr">
      <is>
        <t>99 0 4042</t>
      </is>
    </nc>
  </rcc>
  <rrc rId="64" sId="3" ref="A237:XFD237" action="deleteRow">
    <undo index="0" exp="area" ref3D="1" dr="$G$1:$G$1048576" dn="Z_5B0ECC04_287D_41FE_BA8D_5B249E27F599_.wvu.Cols" sId="3"/>
    <rfmt sheetId="3" xfDxf="1" sqref="A237:XFD237" start="0" length="0"/>
    <rfmt sheetId="3" sqref="A237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23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23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23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23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237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37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237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237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65" sId="3" numFmtId="4">
    <nc r="H236">
      <v>12752.9</v>
    </nc>
  </rcc>
  <rcc rId="66" sId="3">
    <oc r="H217">
      <f>H218+H224+H229+H237+H240+H244</f>
    </oc>
    <nc r="H217">
      <f>H218+H224+H229+H237+H240+H244+H233</f>
    </nc>
  </rcc>
  <rcc rId="67" sId="3">
    <oc r="I217">
      <f>I218+I224+I229+I237+I240+I244</f>
    </oc>
    <nc r="I217">
      <f>I218+I224+I229+I237+I240+I244+I233</f>
    </nc>
  </rcc>
  <rcv guid="{EA1929C7-85F7-40DE-826A-94377FC9966E}" action="delete"/>
  <rdn rId="0" localSheetId="3" customView="1" name="Z_EA1929C7_85F7_40DE_826A_94377FC9966E_.wvu.PrintArea" hidden="1" oldHidden="1">
    <formula>'2014 год'!$A$1:$G$1011</formula>
    <oldFormula>'2014 год'!$A$1:$G$1011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год'!$A$1:$I$1054</formula>
    <oldFormula>'2014 год'!$A$1:$I$1054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год'!$A$8:$F$1054</formula>
    <oldFormula>'2014 год'!$A$8:$F$1054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fmt sheetId="3" sqref="A229:A233" start="0" length="2147483647">
    <dxf>
      <font>
        <color auto="1"/>
      </font>
    </dxf>
  </rfmt>
  <rcv guid="{EA1929C7-85F7-40DE-826A-94377FC9966E}" action="delete"/>
  <rdn rId="0" localSheetId="3" customView="1" name="Z_EA1929C7_85F7_40DE_826A_94377FC9966E_.wvu.PrintArea" hidden="1" oldHidden="1">
    <formula>'2014 год'!$A$1:$G$1011</formula>
    <oldFormula>'2014 год'!$A$1:$G$1011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2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3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год'!$A$1:$I$1051</formula>
    <oldFormula>'2014 год'!$A$1:$I$1051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год'!$A$8:$F$1051</formula>
    <oldFormula>'2014 год'!$A$8:$F$1051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23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год'!$A$1:$I$1011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24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год'!$A$1:$I$1070</formula>
    <oldFormula>'2014 год'!$A$1:$I$1070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год'!$A$8:$F$1070</formula>
    <oldFormula>'2014 год'!$A$8:$F$1070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годы'!$A$1:$H$758</formula>
    <oldFormula>'2015-2016 годы'!$A$1:$H$758</oldFormula>
  </rdn>
  <rdn rId="0" localSheetId="5" customView="1" name="Z_167491D8_6D6D_447D_A119_5E65D8431081_.wvu.FilterData" hidden="1" oldHidden="1">
    <formula>'2015-2016 годы'!$A$11:$L$760</formula>
    <oldFormula>'2015-2016 годы'!$A$11:$L$760</oldFormula>
  </rdn>
  <rcv guid="{167491D8-6D6D-447D-A119-5E65D8431081}" action="add"/>
</revisions>
</file>

<file path=xl/revisions/revisionLog1241.xml><?xml version="1.0" encoding="utf-8"?>
<revisions xmlns="http://schemas.openxmlformats.org/spreadsheetml/2006/main" xmlns:r="http://schemas.openxmlformats.org/officeDocument/2006/relationships">
  <rfmt sheetId="3" sqref="J1058" start="0" length="0">
    <dxf>
      <numFmt numFmtId="166" formatCode="#,##0.0"/>
    </dxf>
  </rfmt>
  <rfmt sheetId="3" sqref="K1058" start="0" length="0">
    <dxf>
      <numFmt numFmtId="166" formatCode="#,##0.0"/>
    </dxf>
  </rfmt>
  <rfmt sheetId="3" sqref="L1058" start="0" length="0">
    <dxf>
      <numFmt numFmtId="166" formatCode="#,##0.0"/>
    </dxf>
  </rfmt>
  <rcc rId="1383" sId="3">
    <nc r="J1058">
      <f>G1040+G1034+G1024+G507+G184</f>
    </nc>
  </rcc>
  <rcc rId="1384" sId="3">
    <nc r="K1058">
      <f>H1040+H1034+H1024+H507+H184</f>
    </nc>
  </rcc>
  <rcc rId="1385" sId="3">
    <nc r="L1058">
      <f>I1040+I1034+I1024+I507+I184</f>
    </nc>
  </rcc>
  <rcc rId="1386" sId="5" odxf="1" dxf="1">
    <nc r="I750">
      <f>G750+G744+G739+G726+G719</f>
    </nc>
    <odxf>
      <numFmt numFmtId="0" formatCode="General"/>
    </odxf>
    <ndxf>
      <numFmt numFmtId="166" formatCode="#,##0.0"/>
    </ndxf>
  </rcc>
  <rcc rId="1387" sId="5" odxf="1" dxf="1">
    <nc r="J750">
      <f>H750+H744+H739+H726+H719</f>
    </nc>
    <odxf>
      <numFmt numFmtId="0" formatCode="General"/>
    </odxf>
    <ndxf>
      <numFmt numFmtId="166" formatCode="#,##0.0"/>
    </ndxf>
  </rcc>
</revisions>
</file>

<file path=xl/revisions/revisionLog124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24111.xml><?xml version="1.0" encoding="utf-8"?>
<revisions xmlns="http://schemas.openxmlformats.org/spreadsheetml/2006/main" xmlns:r="http://schemas.openxmlformats.org/officeDocument/2006/relationships">
  <rcc rId="1163" sId="3">
    <oc r="H53">
      <f>2500+1000+500</f>
    </oc>
    <nc r="H53">
      <f>2500+1000+400</f>
    </nc>
  </rcc>
  <rrc rId="1164" sId="3" ref="A92:XFD92" action="insertRow">
    <undo index="0" exp="area" ref3D="1" dr="$G$1:$G$1048576" dn="Z_5B0ECC04_287D_41FE_BA8D_5B249E27F599_.wvu.Cols" sId="3"/>
  </rrc>
  <rrc rId="1165" sId="3" ref="A92:XFD92" action="insertRow">
    <undo index="0" exp="area" ref3D="1" dr="$G$1:$G$1048576" dn="Z_5B0ECC04_287D_41FE_BA8D_5B249E27F599_.wvu.Cols" sId="3"/>
  </rrc>
  <rrc rId="1166" sId="3" ref="A92:XFD92" action="insertRow">
    <undo index="0" exp="area" ref3D="1" dr="$G$1:$G$1048576" dn="Z_5B0ECC04_287D_41FE_BA8D_5B249E27F599_.wvu.Cols" sId="3"/>
  </rrc>
  <rfmt sheetId="3" sqref="A92" start="0" length="0">
    <dxf>
      <fill>
        <patternFill>
          <bgColor theme="0"/>
        </patternFill>
      </fill>
    </dxf>
  </rfmt>
  <rcc rId="1167" sId="3" odxf="1" dxf="1">
    <nc r="B92" t="inlineStr">
      <is>
        <t>923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168" sId="3" odxf="1" dxf="1" numFmtId="4">
    <nc r="C92">
      <v>1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169" sId="3" odxf="1" dxf="1" numFmtId="4">
    <nc r="D92">
      <v>13</v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3" sqref="E92" start="0" length="0">
    <dxf>
      <fill>
        <patternFill>
          <bgColor theme="0"/>
        </patternFill>
      </fill>
    </dxf>
  </rfmt>
  <rfmt sheetId="3" sqref="F92" start="0" length="0">
    <dxf>
      <fill>
        <patternFill>
          <bgColor theme="0"/>
        </patternFill>
      </fill>
    </dxf>
  </rfmt>
  <rfmt sheetId="3" sqref="G92" start="0" length="0">
    <dxf>
      <fill>
        <patternFill>
          <bgColor theme="0"/>
        </patternFill>
      </fill>
    </dxf>
  </rfmt>
  <rfmt sheetId="3" sqref="H92" start="0" length="0">
    <dxf>
      <fill>
        <patternFill>
          <bgColor theme="0"/>
        </patternFill>
      </fill>
    </dxf>
  </rfmt>
  <rfmt sheetId="3" sqref="I92" start="0" length="0">
    <dxf>
      <fill>
        <patternFill>
          <bgColor theme="0"/>
        </patternFill>
      </fill>
    </dxf>
  </rfmt>
  <rfmt sheetId="3" sqref="A93" start="0" length="0">
    <dxf>
      <fill>
        <patternFill>
          <bgColor theme="0"/>
        </patternFill>
      </fill>
    </dxf>
  </rfmt>
  <rfmt sheetId="3" sqref="B93" start="0" length="0">
    <dxf>
      <fill>
        <patternFill>
          <bgColor theme="0"/>
        </patternFill>
      </fill>
    </dxf>
  </rfmt>
  <rfmt sheetId="3" sqref="C93" start="0" length="0">
    <dxf>
      <fill>
        <patternFill>
          <bgColor theme="0"/>
        </patternFill>
      </fill>
    </dxf>
  </rfmt>
  <rfmt sheetId="3" sqref="D93" start="0" length="0">
    <dxf>
      <fill>
        <patternFill>
          <bgColor theme="0"/>
        </patternFill>
      </fill>
    </dxf>
  </rfmt>
  <rfmt sheetId="3" sqref="E93" start="0" length="0">
    <dxf>
      <fill>
        <patternFill>
          <bgColor theme="0"/>
        </patternFill>
      </fill>
    </dxf>
  </rfmt>
  <rfmt sheetId="3" sqref="F93" start="0" length="0">
    <dxf>
      <fill>
        <patternFill>
          <bgColor theme="0"/>
        </patternFill>
      </fill>
    </dxf>
  </rfmt>
  <rfmt sheetId="3" sqref="G93" start="0" length="0">
    <dxf>
      <fill>
        <patternFill>
          <bgColor theme="0"/>
        </patternFill>
      </fill>
    </dxf>
  </rfmt>
  <rfmt sheetId="3" sqref="H93" start="0" length="0">
    <dxf>
      <fill>
        <patternFill>
          <bgColor theme="0"/>
        </patternFill>
      </fill>
    </dxf>
  </rfmt>
  <rfmt sheetId="3" sqref="I93" start="0" length="0">
    <dxf>
      <fill>
        <patternFill>
          <bgColor theme="0"/>
        </patternFill>
      </fill>
    </dxf>
  </rfmt>
  <rcc rId="1170" sId="3">
    <nc r="E92" t="inlineStr">
      <is>
        <t>99 0 1550</t>
      </is>
    </nc>
  </rcc>
  <rrc rId="1171" sId="3" ref="A93:XFD93" action="insertRow">
    <undo index="0" exp="area" ref3D="1" dr="$G$1:$G$1048576" dn="Z_5B0ECC04_287D_41FE_BA8D_5B249E27F599_.wvu.Cols" sId="3"/>
  </rrc>
  <rcc rId="1172" sId="3">
    <nc r="B93" t="inlineStr">
      <is>
        <t>923</t>
      </is>
    </nc>
  </rcc>
  <rcc rId="1173" sId="3" numFmtId="4">
    <nc r="C93">
      <v>1</v>
    </nc>
  </rcc>
  <rcc rId="1174" sId="3" numFmtId="4">
    <nc r="D93">
      <v>13</v>
    </nc>
  </rcc>
  <rcc rId="1175" sId="3">
    <nc r="E93" t="inlineStr">
      <is>
        <t>99 0 1550</t>
      </is>
    </nc>
  </rcc>
  <rcc rId="1176" sId="3">
    <nc r="B94" t="inlineStr">
      <is>
        <t>923</t>
      </is>
    </nc>
  </rcc>
  <rcc rId="1177" sId="3" numFmtId="4">
    <nc r="C94">
      <v>1</v>
    </nc>
  </rcc>
  <rcc rId="1178" sId="3" numFmtId="4">
    <nc r="D94">
      <v>13</v>
    </nc>
  </rcc>
  <rcc rId="1179" sId="3">
    <nc r="E94" t="inlineStr">
      <is>
        <t>99 0 1550</t>
      </is>
    </nc>
  </rcc>
  <rrc rId="1180" sId="3" ref="A93:XFD93" action="deleteRow">
    <undo index="0" exp="area" ref3D="1" dr="$G$1:$G$1048576" dn="Z_5B0ECC04_287D_41FE_BA8D_5B249E27F599_.wvu.Cols" sId="3"/>
    <rfmt sheetId="3" xfDxf="1" sqref="A93:XFD93" start="0" length="0"/>
    <rfmt sheetId="3" sqref="A93" start="0" length="0">
      <dxf>
        <font>
          <sz val="9"/>
          <color indexed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B93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93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93">
        <v>13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93" t="inlineStr">
        <is>
          <t>99 0 1550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93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93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93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93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1181" sId="3">
    <nc r="B94" t="inlineStr">
      <is>
        <t>923</t>
      </is>
    </nc>
  </rcc>
  <rcc rId="1182" sId="3" numFmtId="4">
    <nc r="C94">
      <v>1</v>
    </nc>
  </rcc>
  <rcc rId="1183" sId="3" numFmtId="4">
    <nc r="D94">
      <v>13</v>
    </nc>
  </rcc>
  <rcc rId="1184" sId="3">
    <nc r="E94" t="inlineStr">
      <is>
        <t>99 0 1550</t>
      </is>
    </nc>
  </rcc>
  <rcc rId="1185" sId="3">
    <nc r="A92" t="inlineStr">
      <is>
        <t>Поддержка некоммерческих общественных организаций МО МР "Печора"</t>
      </is>
    </nc>
  </rcc>
  <rcc rId="1186" sId="3">
    <nc r="F93" t="inlineStr">
      <is>
        <t>600</t>
      </is>
    </nc>
  </rcc>
  <rcc rId="1187" sId="3" odxf="1" dxf="1">
    <nc r="A93" t="inlineStr">
      <is>
        <t>Предоставление субсидий бюджетным, автономным учреждениям и иным некоммерческим организациям</t>
      </is>
    </nc>
    <ndxf>
      <fill>
        <patternFill patternType="none">
          <bgColor indexed="65"/>
        </patternFill>
      </fill>
    </ndxf>
  </rcc>
  <rcc rId="1188" sId="3">
    <nc r="F94" t="inlineStr">
      <is>
        <t>630</t>
      </is>
    </nc>
  </rcc>
  <rcc rId="1189" sId="3">
    <nc r="A94" t="inlineStr">
      <is>
        <t>Субсидии некоммерческим организациям (за исключением государственных (муниципальных) учреждений)</t>
      </is>
    </nc>
  </rcc>
  <rcc rId="1190" sId="3" numFmtId="4">
    <nc r="H94">
      <v>100</v>
    </nc>
  </rcc>
  <rcc rId="1191" sId="3">
    <nc r="I94">
      <f>H94</f>
    </nc>
  </rcc>
  <rcc rId="1192" sId="3">
    <nc r="I93">
      <f>I94</f>
    </nc>
  </rcc>
  <rcc rId="1193" sId="3">
    <nc r="I92">
      <f>I93</f>
    </nc>
  </rcc>
  <rcc rId="1194" sId="3">
    <nc r="H93">
      <f>H94</f>
    </nc>
  </rcc>
  <rcc rId="1195" sId="3">
    <nc r="H92">
      <f>H93</f>
    </nc>
  </rcc>
  <rcc rId="1196" sId="3">
    <oc r="H73">
      <f>H74+H84</f>
    </oc>
    <nc r="H73">
      <f>H74+H84+H92</f>
    </nc>
  </rcc>
  <rcc rId="1197" sId="3">
    <oc r="I73">
      <f>I74+I84</f>
    </oc>
    <nc r="I73">
      <f>I74+I84+I92</f>
    </nc>
  </rcc>
  <rcv guid="{EA1929C7-85F7-40DE-826A-94377FC9966E}" action="delete"/>
  <rdn rId="0" localSheetId="3" customView="1" name="Z_EA1929C7_85F7_40DE_826A_94377FC9966E_.wvu.PrintArea" hidden="1" oldHidden="1">
    <formula>'2014 год'!$A$1:$I$1054</formula>
    <oldFormula>'2014 год'!$A$1:$I$1054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год'!$A$8:$F$1054</formula>
    <oldFormula>'2014 год'!$A$8:$F$1054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годы'!$A$11:$L$758</oldFormula>
  </rdn>
  <rcv guid="{EA1929C7-85F7-40DE-826A-94377FC9966E}" action="add"/>
</revisions>
</file>

<file path=xl/revisions/revisionLog124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24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24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год'!$A$1:$I$1062</formula>
    <oldFormula>'2014 год'!$A$1:$I$1062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год'!$A$11:$G$1062</formula>
    <oldFormula>'2014 год'!$A$11:$G$1062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5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год'!$A$1:$I$1070</formula>
    <oldFormula>'2014 год'!$A$1:$I$1070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год'!$A$8:$F$1070</formula>
    <oldFormula>'2014 год'!$A$8:$F$1070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годы'!$A$1:$H$758</formula>
    <oldFormula>'2015-2016 годы'!$A$1:$H$758</oldFormula>
  </rdn>
  <rdn rId="0" localSheetId="5" customView="1" name="Z_167491D8_6D6D_447D_A119_5E65D8431081_.wvu.FilterData" hidden="1" oldHidden="1">
    <formula>'2015-2016 годы'!$A$11:$L$760</formula>
    <oldFormula>'2015-2016 годы'!$A$11:$L$760</oldFormula>
  </rdn>
  <rcv guid="{167491D8-6D6D-447D-A119-5E65D8431081}" action="add"/>
</revisions>
</file>

<file path=xl/revisions/revisionLog125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2511.xml><?xml version="1.0" encoding="utf-8"?>
<revisions xmlns="http://schemas.openxmlformats.org/spreadsheetml/2006/main" xmlns:r="http://schemas.openxmlformats.org/officeDocument/2006/relationships">
  <rcc rId="1310" sId="3">
    <oc r="H298">
      <f>9054.8+17428.6+4000</f>
    </oc>
    <nc r="H298">
      <f>9054.7+17428.6+4000</f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годы'!$A$13:$H$758</oldFormula>
  </rdn>
  <rcv guid="{EA1929C7-85F7-40DE-826A-94377FC9966E}" action="add"/>
</revisions>
</file>

<file path=xl/revisions/revisionLog126.xml><?xml version="1.0" encoding="utf-8"?>
<revisions xmlns="http://schemas.openxmlformats.org/spreadsheetml/2006/main" xmlns:r="http://schemas.openxmlformats.org/officeDocument/2006/relationships">
  <rrc rId="1944" sId="3" ref="A291:XFD291" action="deleteRow">
    <undo index="3" exp="ref" v="1" dr="I291" r="I290" sId="3"/>
    <undo index="3" exp="ref" v="1" dr="H291" r="H290" sId="3"/>
    <undo index="0" exp="area" ref3D="1" dr="$G$1:$G$1048576" dn="Z_5B0ECC04_287D_41FE_BA8D_5B249E27F599_.wvu.Cols" sId="3"/>
    <rfmt sheetId="3" xfDxf="1" sqref="A291:XFD291" start="0" length="0"/>
    <rcc rId="0" sId="3" dxf="1">
      <nc r="A291" t="inlineStr">
        <is>
          <t>Реализация инвестиционных проектов в сфере теплоснабжения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91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91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91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91" t="inlineStr">
        <is>
          <t>99 0 4301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F291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291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H291">
        <f>H292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91">
        <f>I292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945" sId="3" ref="A291:XFD291" action="deleteRow">
    <undo index="0" exp="area" ref3D="1" dr="$G$1:$G$1048576" dn="Z_5B0ECC04_287D_41FE_BA8D_5B249E27F599_.wvu.Cols" sId="3"/>
    <rfmt sheetId="3" xfDxf="1" sqref="A291:XFD291" start="0" length="0"/>
    <rcc rId="0" sId="3" dxf="1">
      <nc r="A291" t="inlineStr">
        <is>
          <t>Капитальные вложения в объекты недвижимого имущества государственной (муниципальной) собственности</t>
        </is>
      </nc>
      <ndxf>
        <font>
          <sz val="9"/>
          <color theme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91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91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91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91" t="inlineStr">
        <is>
          <t>99 0 4301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91" t="inlineStr">
        <is>
          <t>400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G291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H291">
        <f>H292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91">
        <f>I292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946" sId="3" ref="A291:XFD291" action="deleteRow">
    <undo index="0" exp="area" ref3D="1" dr="$G$1:$G$1048576" dn="Z_5B0ECC04_287D_41FE_BA8D_5B249E27F599_.wvu.Cols" sId="3"/>
    <rfmt sheetId="3" xfDxf="1" sqref="A291:XFD291" start="0" length="0"/>
    <rcc rId="0" sId="3" dxf="1">
      <nc r="A291" t="inlineStr">
        <is>
          <t>Бюджетные инвестиции</t>
        </is>
      </nc>
      <ndxf>
        <font>
          <sz val="9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91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91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91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91" t="inlineStr">
        <is>
          <t>99 0 4301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91" t="inlineStr">
        <is>
          <t>410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G291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H291">
        <f>H292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91">
        <f>I292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947" sId="3" ref="A291:XFD291" action="deleteRow">
    <undo index="0" exp="area" ref3D="1" dr="$G$1:$G$1048576" dn="Z_5B0ECC04_287D_41FE_BA8D_5B249E27F599_.wvu.Cols" sId="3"/>
    <rfmt sheetId="3" xfDxf="1" sqref="A291:XFD291" start="0" length="0"/>
    <rcc rId="0" sId="3" dxf="1">
      <nc r="A291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justify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291" t="inlineStr">
        <is>
          <t>923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C291" t="inlineStr">
        <is>
          <t>05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D291" t="inlineStr">
        <is>
          <t>02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291" t="inlineStr">
        <is>
          <t>99 0 4301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291" t="inlineStr">
        <is>
          <t>414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G291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 numFmtId="4">
      <nc r="H291">
        <v>0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I291">
        <f>H291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948" sId="3">
    <oc r="H290">
      <f>H291+H295+#REF!</f>
    </oc>
    <nc r="H290">
      <f>H291+H295</f>
    </nc>
  </rcc>
  <rcc rId="1949" sId="3">
    <oc r="I290">
      <f>I291+I295+#REF!</f>
    </oc>
    <nc r="I290">
      <f>I291+I295</f>
    </nc>
  </rcc>
  <rcv guid="{EA1929C7-85F7-40DE-826A-94377FC9966E}" action="delete"/>
  <rdn rId="0" localSheetId="3" customView="1" name="Z_EA1929C7_85F7_40DE_826A_94377FC9966E_.wvu.PrintArea" hidden="1" oldHidden="1">
    <formula>'2014 год'!$A$1:$I$1075</formula>
    <oldFormula>'2014 год'!$A$1:$I$1075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год'!$A$8:$F$1075</formula>
    <oldFormula>'2014 год'!$A$8:$F$1075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годы'!$A$11:$L$760</formula>
    <oldFormula>'2015-2016 годы'!$A$11:$L$760</oldFormula>
  </rdn>
  <rcv guid="{EA1929C7-85F7-40DE-826A-94377FC9966E}" action="add"/>
</revisions>
</file>

<file path=xl/revisions/revisionLog126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2611.xml><?xml version="1.0" encoding="utf-8"?>
<revisions xmlns="http://schemas.openxmlformats.org/spreadsheetml/2006/main" xmlns:r="http://schemas.openxmlformats.org/officeDocument/2006/relationships">
  <rcc rId="1255" sId="3">
    <oc r="J9">
      <f>'\\server\Бюджет 2014\МУНИЦИПАЛЬНЫЙ район\Решения о бюджете муниципального района\Решение от 05.03.2014 №\[Разработочная.xls]Лист1'!$F$66</f>
    </oc>
    <nc r="J9">
      <f>'\\server\Бюджет 2014\МУНИЦИПАЛЬНЫЙ район\Решения о бюджете муниципального района\Решение от 05.03.2014 №\[Разработочная.xls]Лист1'!$F$66</f>
    </nc>
  </rcc>
</revisions>
</file>

<file path=xl/revisions/revisionLog126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27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27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год'!$A$1:$I$1058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7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год'!$A$1:$I$1058</formula>
    <oldFormula>'2014 год'!$A$1:$G$1058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8.xml><?xml version="1.0" encoding="utf-8"?>
<revisions xmlns="http://schemas.openxmlformats.org/spreadsheetml/2006/main" xmlns:r="http://schemas.openxmlformats.org/officeDocument/2006/relationships">
  <rcc rId="1555" sId="3">
    <oc r="G880">
      <f>G881+G886+G918+G913+G927</f>
    </oc>
    <nc r="G880">
      <f>G881+G886+G918+G913+G927+G923</f>
    </nc>
  </rcc>
  <rcc rId="1556" sId="3">
    <oc r="H880">
      <f>H881+H886+H918+H913+H927</f>
    </oc>
    <nc r="H880">
      <f>H881+H886+H918+H913+H927+H923</f>
    </nc>
  </rcc>
  <rcc rId="1557" sId="3">
    <oc r="I880">
      <f>I881+I886+I918+I913+I927</f>
    </oc>
    <nc r="I880">
      <f>I881+I886+I918+I913+I927+I923</f>
    </nc>
  </rcc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год'!$A$1:$I$1062</formula>
    <oldFormula>'2014 год'!$A$1:$I$1062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год'!$A$8:$F$1062</formula>
    <oldFormula>'2014 год'!$A$8:$F$1062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28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'!$A$1:$D$61</formula>
    <oldFormula>'2014 '!$A$1:$D$61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29.xml><?xml version="1.0" encoding="utf-8"?>
<revisions xmlns="http://schemas.openxmlformats.org/spreadsheetml/2006/main" xmlns:r="http://schemas.openxmlformats.org/officeDocument/2006/relationships">
  <rfmt sheetId="3" sqref="A503:I507" start="0" length="2147483647">
    <dxf>
      <font>
        <color rgb="FF7030A0"/>
      </font>
    </dxf>
  </rfmt>
  <rrc rId="1584" sId="3" ref="A635:XFD639" action="insertRow">
    <undo index="0" exp="area" ref3D="1" dr="$G$1:$G$1048576" dn="Z_5B0ECC04_287D_41FE_BA8D_5B249E27F599_.wvu.Cols" sId="3"/>
  </rrc>
  <rfmt sheetId="3" sqref="A635:I638">
    <dxf>
      <fill>
        <patternFill>
          <bgColor theme="0"/>
        </patternFill>
      </fill>
    </dxf>
  </rfmt>
  <rcc rId="1585" sId="3" odxf="1" dxf="1">
    <nc r="A635" t="inlineStr">
      <is>
        <t>Содействие развитию объектов туристской индустрии муниципального района "Печора"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cc rId="1586" sId="3" odxf="1" dxf="1">
    <nc r="B635" t="inlineStr">
      <is>
        <t>956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fmt sheetId="3" sqref="C635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fmt sheetId="3" sqref="D635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cc rId="1587" sId="3" odxf="1" dxf="1">
    <nc r="E635" t="inlineStr">
      <is>
        <t>99 0 1143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fmt sheetId="3" sqref="F635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cc rId="1588" sId="3" odxf="1" dxf="1">
    <nc r="G635">
      <f>G638</f>
    </nc>
    <odxf>
      <font>
        <name val="Arial"/>
        <scheme val="none"/>
      </font>
      <fill>
        <patternFill patternType="solid">
          <bgColor theme="0"/>
        </patternFill>
      </fill>
    </odxf>
    <ndxf>
      <font>
        <color rgb="FF7030A0"/>
        <name val="Arial"/>
        <scheme val="none"/>
      </font>
      <fill>
        <patternFill patternType="none">
          <bgColor indexed="65"/>
        </patternFill>
      </fill>
    </ndxf>
  </rcc>
  <rcc rId="1589" sId="3" odxf="1" dxf="1">
    <nc r="H635">
      <f>H636</f>
    </nc>
    <odxf>
      <font>
        <name val="Arial"/>
        <scheme val="none"/>
      </font>
      <fill>
        <patternFill patternType="solid">
          <bgColor theme="0"/>
        </patternFill>
      </fill>
    </odxf>
    <ndxf>
      <font>
        <color rgb="FF7030A0"/>
        <name val="Arial"/>
        <scheme val="none"/>
      </font>
      <fill>
        <patternFill patternType="none">
          <bgColor indexed="65"/>
        </patternFill>
      </fill>
    </ndxf>
  </rcc>
  <rfmt sheetId="3" sqref="I635" start="0" length="0">
    <dxf>
      <font>
        <color rgb="FF7030A0"/>
        <name val="Arial"/>
        <scheme val="none"/>
      </font>
      <fill>
        <patternFill patternType="none">
          <bgColor indexed="65"/>
        </patternFill>
      </fill>
    </dxf>
  </rfmt>
  <rcc rId="1590" sId="3" odxf="1" dxf="1">
    <nc r="A636" t="inlineStr">
      <is>
        <t>Закупка товаров, работ и услуг для государственных (муниципальных) нужд</t>
      </is>
    </nc>
    <odxf>
      <font>
        <sz val="9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readingOrder="0"/>
    </odxf>
    <ndxf>
      <font>
        <sz val="9"/>
        <color rgb="FF7030A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ndxf>
  </rcc>
  <rcc rId="1591" sId="3" odxf="1" dxf="1">
    <nc r="B636" t="inlineStr">
      <is>
        <t>956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fmt sheetId="3" sqref="C636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fmt sheetId="3" sqref="D636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cc rId="1592" sId="3" odxf="1" dxf="1">
    <nc r="E636" t="inlineStr">
      <is>
        <t>99 0 1143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cc rId="1593" sId="3" odxf="1" dxf="1">
    <nc r="F636" t="inlineStr">
      <is>
        <t>200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cc rId="1594" sId="3" odxf="1" dxf="1">
    <nc r="G636">
      <f>G637</f>
    </nc>
    <odxf>
      <font>
        <name val="Arial"/>
        <scheme val="none"/>
      </font>
      <fill>
        <patternFill patternType="solid">
          <bgColor theme="0"/>
        </patternFill>
      </fill>
    </odxf>
    <ndxf>
      <font>
        <color rgb="FF7030A0"/>
        <name val="Arial"/>
        <scheme val="none"/>
      </font>
      <fill>
        <patternFill patternType="none">
          <bgColor indexed="65"/>
        </patternFill>
      </fill>
    </ndxf>
  </rcc>
  <rcc rId="1595" sId="3" odxf="1" dxf="1">
    <nc r="H636">
      <f>H637</f>
    </nc>
    <odxf>
      <font>
        <name val="Arial"/>
        <scheme val="none"/>
      </font>
      <fill>
        <patternFill patternType="solid">
          <bgColor theme="0"/>
        </patternFill>
      </fill>
    </odxf>
    <ndxf>
      <font>
        <color rgb="FF7030A0"/>
        <name val="Arial"/>
        <scheme val="none"/>
      </font>
      <fill>
        <patternFill patternType="none">
          <bgColor indexed="65"/>
        </patternFill>
      </fill>
    </ndxf>
  </rcc>
  <rfmt sheetId="3" sqref="I636" start="0" length="0">
    <dxf>
      <font>
        <color rgb="FF7030A0"/>
        <name val="Arial"/>
        <scheme val="none"/>
      </font>
      <fill>
        <patternFill patternType="none">
          <bgColor indexed="65"/>
        </patternFill>
      </fill>
    </dxf>
  </rfmt>
  <rcc rId="1596" sId="3" odxf="1" dxf="1">
    <nc r="A637" t="inlineStr">
      <is>
        <t>Иные закупки товаров, работ и услуг для обеспечения государственных (муниципальных) нужд</t>
      </is>
    </nc>
    <odxf>
      <font>
        <sz val="9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readingOrder="0"/>
    </odxf>
    <ndxf>
      <font>
        <sz val="9"/>
        <color rgb="FF7030A0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justify" readingOrder="0"/>
    </ndxf>
  </rcc>
  <rcc rId="1597" sId="3" odxf="1" dxf="1">
    <nc r="B637" t="inlineStr">
      <is>
        <t>956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fmt sheetId="3" sqref="C637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fmt sheetId="3" sqref="D637" start="0" length="0">
    <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dxf>
  </rfmt>
  <rcc rId="1598" sId="3" odxf="1" dxf="1">
    <nc r="E637" t="inlineStr">
      <is>
        <t>99 0 1143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cc rId="1599" sId="3" odxf="1" dxf="1">
    <nc r="F637" t="inlineStr">
      <is>
        <t>240</t>
      </is>
    </nc>
    <odxf>
      <font>
        <sz val="9"/>
        <name val="Times New Roman"/>
        <scheme val="none"/>
      </font>
      <fill>
        <patternFill patternType="solid">
          <bgColor theme="0"/>
        </patternFill>
      </fill>
    </odxf>
    <ndxf>
      <font>
        <sz val="9"/>
        <color rgb="FF7030A0"/>
        <name val="Times New Roman"/>
        <scheme val="none"/>
      </font>
      <fill>
        <patternFill patternType="none">
          <bgColor indexed="65"/>
        </patternFill>
      </fill>
    </ndxf>
  </rcc>
  <rcc rId="1600" sId="3" odxf="1" dxf="1">
    <nc r="G637">
      <f>G638</f>
    </nc>
    <odxf>
      <font>
        <name val="Arial"/>
        <scheme val="none"/>
      </font>
      <fill>
        <patternFill patternType="solid">
          <bgColor theme="0"/>
        </patternFill>
      </fill>
    </odxf>
    <ndxf>
      <font>
        <color rgb="FF7030A0"/>
        <name val="Arial"/>
        <scheme val="none"/>
      </font>
      <fill>
        <patternFill patternType="none">
          <bgColor indexed="65"/>
        </patternFill>
      </fill>
    </ndxf>
  </rcc>
  <rfmt sheetId="3" sqref="H637" start="0" length="0">
    <dxf>
      <font>
        <color rgb="FF7030A0"/>
        <name val="Arial"/>
        <scheme val="none"/>
      </font>
      <fill>
        <patternFill patternType="none">
          <bgColor indexed="65"/>
        </patternFill>
      </fill>
    </dxf>
  </rfmt>
  <rfmt sheetId="3" sqref="I637" start="0" length="0">
    <dxf>
      <font>
        <color rgb="FF7030A0"/>
        <name val="Arial"/>
        <scheme val="none"/>
      </font>
      <fill>
        <patternFill patternType="none">
          <bgColor indexed="65"/>
        </patternFill>
      </fill>
    </dxf>
  </rfmt>
  <rcc rId="1601" sId="3" odxf="1" dxf="1">
    <nc r="A638" t="inlineStr">
      <is>
        <t>Прочая закупка товаров, работ и услуг для обеспечения государственных (муниципальных) нужд</t>
      </is>
    </nc>
    <odxf>
      <font>
        <sz val="9"/>
        <name val="Times New Roman"/>
        <scheme val="none"/>
      </font>
      <numFmt numFmtId="30" formatCode="@"/>
      <fill>
        <patternFill>
          <bgColor theme="0"/>
        </patternFill>
      </fill>
    </odxf>
    <ndxf>
      <font>
        <sz val="9"/>
        <color rgb="FF7030A0"/>
        <name val="Times New Roman"/>
        <scheme val="none"/>
      </font>
      <numFmt numFmtId="0" formatCode="General"/>
      <fill>
        <patternFill>
          <bgColor theme="8" tint="0.79998168889431442"/>
        </patternFill>
      </fill>
    </ndxf>
  </rcc>
  <rcc rId="1602" sId="3" odxf="1" dxf="1">
    <nc r="B638" t="inlineStr">
      <is>
        <t>956</t>
      </is>
    </nc>
    <odxf>
      <font>
        <sz val="9"/>
        <name val="Times New Roman"/>
        <scheme val="none"/>
      </font>
      <fill>
        <patternFill>
          <bgColor theme="0"/>
        </patternFill>
      </fill>
    </odxf>
    <ndxf>
      <font>
        <sz val="9"/>
        <color rgb="FF7030A0"/>
        <name val="Times New Roman"/>
        <scheme val="none"/>
      </font>
      <fill>
        <patternFill>
          <bgColor theme="8" tint="0.79998168889431442"/>
        </patternFill>
      </fill>
    </ndxf>
  </rcc>
  <rfmt sheetId="3" sqref="C638" start="0" length="0">
    <dxf>
      <font>
        <sz val="9"/>
        <color rgb="FF7030A0"/>
        <name val="Times New Roman"/>
        <scheme val="none"/>
      </font>
      <fill>
        <patternFill>
          <bgColor theme="8" tint="0.79998168889431442"/>
        </patternFill>
      </fill>
    </dxf>
  </rfmt>
  <rfmt sheetId="3" sqref="D638" start="0" length="0">
    <dxf>
      <font>
        <sz val="9"/>
        <color rgb="FF7030A0"/>
        <name val="Times New Roman"/>
        <scheme val="none"/>
      </font>
      <fill>
        <patternFill>
          <bgColor theme="8" tint="0.79998168889431442"/>
        </patternFill>
      </fill>
    </dxf>
  </rfmt>
  <rcc rId="1603" sId="3" odxf="1" dxf="1">
    <nc r="E638" t="inlineStr">
      <is>
        <t>99 0 1143</t>
      </is>
    </nc>
    <odxf>
      <font>
        <sz val="9"/>
        <name val="Times New Roman"/>
        <scheme val="none"/>
      </font>
      <fill>
        <patternFill>
          <bgColor theme="0"/>
        </patternFill>
      </fill>
    </odxf>
    <ndxf>
      <font>
        <sz val="9"/>
        <color rgb="FF7030A0"/>
        <name val="Times New Roman"/>
        <scheme val="none"/>
      </font>
      <fill>
        <patternFill>
          <bgColor theme="8" tint="0.79998168889431442"/>
        </patternFill>
      </fill>
    </ndxf>
  </rcc>
  <rcc rId="1604" sId="3" odxf="1" dxf="1">
    <nc r="F638" t="inlineStr">
      <is>
        <t>244</t>
      </is>
    </nc>
    <odxf>
      <font>
        <sz val="9"/>
        <name val="Times New Roman"/>
        <scheme val="none"/>
      </font>
      <fill>
        <patternFill>
          <bgColor theme="0"/>
        </patternFill>
      </fill>
    </odxf>
    <ndxf>
      <font>
        <sz val="9"/>
        <color rgb="FF7030A0"/>
        <name val="Times New Roman"/>
        <scheme val="none"/>
      </font>
      <fill>
        <patternFill>
          <bgColor theme="8" tint="0.79998168889431442"/>
        </patternFill>
      </fill>
    </ndxf>
  </rcc>
  <rfmt sheetId="3" sqref="G638" start="0" length="0">
    <dxf>
      <font>
        <color rgb="FF7030A0"/>
        <name val="Arial"/>
        <scheme val="none"/>
      </font>
      <fill>
        <patternFill>
          <bgColor theme="8" tint="0.79998168889431442"/>
        </patternFill>
      </fill>
    </dxf>
  </rfmt>
  <rfmt sheetId="3" sqref="H638" start="0" length="0">
    <dxf>
      <font>
        <color rgb="FF7030A0"/>
        <name val="Arial"/>
        <scheme val="none"/>
      </font>
      <fill>
        <patternFill>
          <bgColor theme="8" tint="0.79998168889431442"/>
        </patternFill>
      </fill>
    </dxf>
  </rfmt>
  <rcc rId="1605" sId="3" odxf="1" dxf="1">
    <nc r="I638">
      <f>G638+H638</f>
    </nc>
    <odxf>
      <font>
        <name val="Arial"/>
        <scheme val="none"/>
      </font>
      <fill>
        <patternFill>
          <bgColor theme="0"/>
        </patternFill>
      </fill>
    </odxf>
    <ndxf>
      <font>
        <color rgb="FF7030A0"/>
        <name val="Arial"/>
        <scheme val="none"/>
      </font>
      <fill>
        <patternFill>
          <bgColor theme="8" tint="0.79998168889431442"/>
        </patternFill>
      </fill>
    </ndxf>
  </rcc>
  <rrc rId="1606" sId="3" ref="A639:XFD639" action="deleteRow">
    <undo index="1" exp="ref" v="1" dr="I639" r="I637" sId="3"/>
    <undo index="1" exp="ref" v="1" dr="H639" r="H637" sId="3"/>
    <undo index="0" exp="area" ref3D="1" dr="$G$1:$G$1048576" dn="Z_5B0ECC04_287D_41FE_BA8D_5B249E27F599_.wvu.Cols" sId="3"/>
    <rfmt sheetId="3" xfDxf="1" sqref="A639:XFD639" start="0" length="0"/>
    <rfmt sheetId="3" sqref="A639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B639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C639" start="0" length="0">
      <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D639" start="0" length="0">
      <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E639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F639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G639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H639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3" sqref="I639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1607" sId="3" numFmtId="4">
    <nc r="G638">
      <v>0</v>
    </nc>
  </rcc>
  <rcc rId="1608" sId="3" numFmtId="4">
    <nc r="H638">
      <v>11130.1</v>
    </nc>
  </rcc>
  <rcc rId="1609" sId="3">
    <nc r="H637">
      <f>H638</f>
    </nc>
  </rcc>
  <rcc rId="1610" sId="3">
    <nc r="I635">
      <f>I636</f>
    </nc>
  </rcc>
  <rcc rId="1611" sId="3">
    <nc r="I636">
      <f>I637</f>
    </nc>
  </rcc>
  <rcc rId="1612" sId="3">
    <nc r="I637">
      <f>I638</f>
    </nc>
  </rcc>
  <rcc rId="1613" sId="3" numFmtId="4">
    <nc r="C638">
      <v>8</v>
    </nc>
  </rcc>
  <rcc rId="1614" sId="3" numFmtId="4">
    <nc r="C637">
      <v>8</v>
    </nc>
  </rcc>
  <rcc rId="1615" sId="3" numFmtId="4">
    <nc r="C636">
      <v>8</v>
    </nc>
  </rcc>
  <rcc rId="1616" sId="3" numFmtId="4">
    <nc r="C635">
      <v>8</v>
    </nc>
  </rcc>
  <rcc rId="1617" sId="3" numFmtId="4">
    <nc r="D638">
      <v>1</v>
    </nc>
  </rcc>
  <rcc rId="1618" sId="3" numFmtId="4">
    <nc r="D637">
      <v>1</v>
    </nc>
  </rcc>
  <rcc rId="1619" sId="3" numFmtId="4">
    <nc r="D636">
      <v>1</v>
    </nc>
  </rcc>
  <rcc rId="1620" sId="3" numFmtId="4">
    <nc r="D635">
      <v>1</v>
    </nc>
  </rcc>
  <rcc rId="1621" sId="3" numFmtId="4">
    <oc r="H506">
      <f>-1000+11130.1</f>
    </oc>
    <nc r="H506">
      <v>-1000</v>
    </nc>
  </rcc>
  <rfmt sheetId="3" sqref="A503:I507" start="0" length="2147483647">
    <dxf>
      <font>
        <color auto="1"/>
      </font>
    </dxf>
  </rfmt>
  <rrc rId="1622" sId="3" ref="A635:XFD635" action="insertRow">
    <undo index="0" exp="area" ref3D="1" dr="$G$1:$G$1048576" dn="Z_5B0ECC04_287D_41FE_BA8D_5B249E27F599_.wvu.Cols" sId="3"/>
  </rrc>
  <rcc rId="1623" sId="3" odxf="1" dxf="1">
    <nc r="A635" t="inlineStr">
      <is>
        <t xml:space="preserve"> Развитие туризма в  муниципальном районе "Печора" 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24" sId="3" odxf="1" dxf="1">
    <nc r="B635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C635" start="0" length="0">
    <dxf>
      <fill>
        <patternFill patternType="none">
          <bgColor indexed="65"/>
        </patternFill>
      </fill>
    </dxf>
  </rfmt>
  <rfmt sheetId="3" sqref="D635" start="0" length="0">
    <dxf>
      <fill>
        <patternFill patternType="none">
          <bgColor indexed="65"/>
        </patternFill>
      </fill>
    </dxf>
  </rfmt>
  <rcc rId="1625" sId="3" odxf="1" dxf="1">
    <nc r="E635" t="inlineStr">
      <is>
        <t>99 0 1140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F635" start="0" length="0">
    <dxf>
      <fill>
        <patternFill patternType="none">
          <bgColor indexed="65"/>
        </patternFill>
      </fill>
    </dxf>
  </rfmt>
  <rfmt sheetId="3" sqref="G635" start="0" length="0">
    <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wrapText="1" readingOrder="0"/>
    </dxf>
  </rfmt>
  <rfmt sheetId="3" sqref="H635" start="0" length="0">
    <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wrapText="1" readingOrder="0"/>
    </dxf>
  </rfmt>
  <rfmt sheetId="3" sqref="I635" start="0" length="0">
    <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wrapText="1" readingOrder="0"/>
    </dxf>
  </rfmt>
  <rfmt sheetId="3" sqref="A636:I639" start="0" length="2147483647">
    <dxf>
      <font>
        <color auto="1"/>
      </font>
    </dxf>
  </rfmt>
  <rfmt sheetId="3" sqref="G635" start="0" length="0">
    <dxf>
      <font>
        <sz val="9"/>
        <name val="Arial"/>
        <scheme val="none"/>
      </font>
      <numFmt numFmtId="166" formatCode="#,##0.0"/>
      <alignment horizontal="right" wrapText="0" readingOrder="0"/>
    </dxf>
  </rfmt>
  <rfmt sheetId="3" sqref="H635" start="0" length="0">
    <dxf>
      <font>
        <sz val="9"/>
        <name val="Arial"/>
        <scheme val="none"/>
      </font>
      <numFmt numFmtId="166" formatCode="#,##0.0"/>
      <alignment horizontal="right" wrapText="0" readingOrder="0"/>
    </dxf>
  </rfmt>
  <rfmt sheetId="3" sqref="I635" start="0" length="0">
    <dxf>
      <font>
        <sz val="9"/>
        <name val="Arial"/>
        <scheme val="none"/>
      </font>
      <numFmt numFmtId="166" formatCode="#,##0.0"/>
      <alignment horizontal="right" wrapText="0" readingOrder="0"/>
    </dxf>
  </rfmt>
  <rcc rId="1626" sId="3">
    <nc r="G635">
      <f>G636</f>
    </nc>
  </rcc>
  <rcc rId="1627" sId="3">
    <nc r="H635">
      <f>H636</f>
    </nc>
  </rcc>
  <rcc rId="1628" sId="3">
    <nc r="I635">
      <f>I636</f>
    </nc>
  </rcc>
  <rcc rId="1629" sId="3" numFmtId="4">
    <nc r="C635">
      <v>8</v>
    </nc>
  </rcc>
  <rcc rId="1630" sId="3" numFmtId="4">
    <nc r="D635">
      <v>1</v>
    </nc>
  </rcc>
  <rcc rId="1631" sId="3">
    <oc r="G579">
      <f>G580+G588+G613+G622+G640+G654+G649+G659</f>
    </oc>
    <nc r="G579">
      <f>G580+G584+G588+G613+G622+G635+G640+G649+G654+G659+G663</f>
    </nc>
  </rcc>
  <rcc rId="1632" sId="3">
    <oc r="H579">
      <f>H580+H588+H613+H622+H640+H654+H649+H659+H663+H584</f>
    </oc>
    <nc r="H579">
      <f>H580+H584+H588+H613+H622+H635+H640+H649+H654+H659+H663</f>
    </nc>
  </rcc>
  <rcc rId="1633" sId="3">
    <oc r="I579">
      <f>I580+I588+I613+I622+I640+I654+I649+I659+I663+I584</f>
    </oc>
    <nc r="I579">
      <f>I580+I584+I588+I613+I622+I635+I640+I649+I654+I659+I663</f>
    </nc>
  </rcc>
  <rcv guid="{DA15D12B-B687-4104-AF35-4470F046E021}" action="delete"/>
  <rdn rId="0" localSheetId="3" customView="1" name="Z_DA15D12B_B687_4104_AF35_4470F046E021_.wvu.PrintArea" hidden="1" oldHidden="1">
    <formula>'2014 год'!$A$1:$I$1067</formula>
    <oldFormula>'2014 год'!$A$1:$I$1067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год'!$A$11:$G$1067</formula>
    <oldFormula>'2014 год'!$A$11:$G$1067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9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год'!$A$1:$I$1062</formula>
    <oldFormula>'2014 год'!$A$1:$I$1062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год'!$A$11:$G$1062</formula>
    <oldFormula>'2014 год'!$A$11:$G$1062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29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годы'!$A$11:$L$758</oldFormula>
  </rdn>
  <rcv guid="{EA1929C7-85F7-40DE-826A-94377FC9966E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1432" sId="3">
    <oc r="H272">
      <f>100+25600-3600+200</f>
    </oc>
    <nc r="H272">
      <f>100+25600-3600+200-300</f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годы'!$A$13:$H$758</oldFormula>
  </rdn>
  <rcv guid="{EA1929C7-85F7-40DE-826A-94377FC9966E}" action="add"/>
</revisions>
</file>

<file path=xl/revisions/revisionLog130.xml><?xml version="1.0" encoding="utf-8"?>
<revisions xmlns="http://schemas.openxmlformats.org/spreadsheetml/2006/main" xmlns:r="http://schemas.openxmlformats.org/officeDocument/2006/relationships">
  <rrc rId="1844" sId="3" ref="A705:XFD707" action="insertRow">
    <undo index="0" exp="area" ref3D="1" dr="$G$1:$G$1048576" dn="Z_5B0ECC04_287D_41FE_BA8D_5B249E27F599_.wvu.Cols" sId="3"/>
  </rrc>
  <rcc rId="1845" sId="3" odxf="1" dxf="1">
    <nc r="A705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1846" sId="3">
    <nc r="A706" t="inlineStr">
      <is>
        <t>Расходы на выплаты персоналу государственных (муниципальных) органов</t>
      </is>
    </nc>
  </rcc>
  <rcc rId="1847" sId="3" odxf="1" dxf="1">
    <nc r="A707" t="inlineStr">
      <is>
        <t>Иные выплаты персоналу государственных (муниципальных) органов, за исключением фонда оплаты труда</t>
      </is>
    </nc>
    <o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odxf>
    <ndxf>
      <font>
        <sz val="9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justify" readingOrder="0"/>
    </ndxf>
  </rcc>
  <rcc rId="1848" sId="3" odxf="1" dxf="1">
    <nc r="B707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49" sId="3" odxf="1" dxf="1">
    <nc r="C707" t="inlineStr">
      <is>
        <t>08</t>
      </is>
    </nc>
    <odxf>
      <numFmt numFmtId="164" formatCode="00"/>
      <fill>
        <patternFill patternType="none">
          <bgColor indexed="65"/>
        </patternFill>
      </fill>
      <alignment wrapText="1" readingOrder="0"/>
    </odxf>
    <ndxf>
      <numFmt numFmtId="30" formatCode="@"/>
      <fill>
        <patternFill patternType="solid">
          <bgColor theme="8" tint="0.79998168889431442"/>
        </patternFill>
      </fill>
      <alignment wrapText="0" readingOrder="0"/>
    </ndxf>
  </rcc>
  <rcc rId="1850" sId="3" odxf="1" dxf="1">
    <nc r="D707" t="inlineStr">
      <is>
        <t>04</t>
      </is>
    </nc>
    <odxf>
      <numFmt numFmtId="164" formatCode="00"/>
      <fill>
        <patternFill patternType="none">
          <bgColor indexed="65"/>
        </patternFill>
      </fill>
      <alignment wrapText="1" readingOrder="0"/>
    </odxf>
    <ndxf>
      <numFmt numFmtId="30" formatCode="@"/>
      <fill>
        <patternFill patternType="solid">
          <bgColor theme="8" tint="0.79998168889431442"/>
        </patternFill>
      </fill>
      <alignment wrapText="0" readingOrder="0"/>
    </ndxf>
  </rcc>
  <rcc rId="1851" sId="3" odxf="1" dxf="1">
    <nc r="E707" t="inlineStr">
      <is>
        <t>99 0 1122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3" sqref="F707" start="0" length="0">
    <dxf>
      <fill>
        <patternFill patternType="solid">
          <bgColor theme="8" tint="0.79998168889431442"/>
        </patternFill>
      </fill>
    </dxf>
  </rfmt>
  <rfmt sheetId="3" sqref="G707" start="0" length="0">
    <dxf>
      <fill>
        <patternFill patternType="solid">
          <bgColor theme="8" tint="0.79998168889431442"/>
        </patternFill>
      </fill>
    </dxf>
  </rfmt>
  <rfmt sheetId="3" sqref="H707" start="0" length="0">
    <dxf>
      <fill>
        <patternFill patternType="solid">
          <bgColor theme="8" tint="0.79998168889431442"/>
        </patternFill>
      </fill>
    </dxf>
  </rfmt>
  <rcc rId="1852" sId="3" odxf="1" dxf="1">
    <nc r="I707">
      <f>G707+H707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53" sId="3">
    <nc r="F707" t="inlineStr">
      <is>
        <t>122</t>
      </is>
    </nc>
  </rcc>
  <rcc rId="1854" sId="3" numFmtId="4">
    <nc r="G707">
      <v>0</v>
    </nc>
  </rcc>
  <rcc rId="1855" sId="3" numFmtId="4">
    <nc r="H707">
      <v>3</v>
    </nc>
  </rcc>
  <rcc rId="1856" sId="3" numFmtId="4">
    <nc r="H710">
      <v>-3</v>
    </nc>
  </rcc>
  <rcc rId="1857" sId="3">
    <nc r="B705" t="inlineStr">
      <is>
        <t>956</t>
      </is>
    </nc>
  </rcc>
  <rcc rId="1858" sId="3" numFmtId="4">
    <nc r="C705">
      <v>8</v>
    </nc>
  </rcc>
  <rcc rId="1859" sId="3" numFmtId="4">
    <nc r="D705">
      <v>4</v>
    </nc>
  </rcc>
  <rcc rId="1860" sId="3">
    <nc r="E705" t="inlineStr">
      <is>
        <t>99 0 1122</t>
      </is>
    </nc>
  </rcc>
  <rcc rId="1861" sId="3">
    <nc r="B706" t="inlineStr">
      <is>
        <t>956</t>
      </is>
    </nc>
  </rcc>
  <rcc rId="1862" sId="3" numFmtId="4">
    <nc r="C706">
      <v>8</v>
    </nc>
  </rcc>
  <rcc rId="1863" sId="3" numFmtId="4">
    <nc r="D706">
      <v>4</v>
    </nc>
  </rcc>
  <rcc rId="1864" sId="3">
    <nc r="E706" t="inlineStr">
      <is>
        <t>99 0 1122</t>
      </is>
    </nc>
  </rcc>
  <rcc rId="1865" sId="3">
    <nc r="F706" t="inlineStr">
      <is>
        <t>120</t>
      </is>
    </nc>
  </rcc>
  <rcc rId="1866" sId="3">
    <nc r="F705" t="inlineStr">
      <is>
        <t>100</t>
      </is>
    </nc>
  </rcc>
  <rcc rId="1867" sId="3">
    <nc r="G706">
      <f>G707</f>
    </nc>
  </rcc>
  <rcc rId="1868" sId="3">
    <nc r="G705">
      <f>G706</f>
    </nc>
  </rcc>
  <rcc rId="1869" sId="3">
    <nc r="H705">
      <f>H706</f>
    </nc>
  </rcc>
  <rcc rId="1870" sId="3">
    <nc r="I705">
      <f>I706</f>
    </nc>
  </rcc>
  <rcc rId="1871" sId="3">
    <nc r="H706">
      <f>H707</f>
    </nc>
  </rcc>
  <rcc rId="1872" sId="3">
    <nc r="I706">
      <f>I707</f>
    </nc>
  </rcc>
  <rcc rId="1873" sId="3">
    <oc r="G704">
      <f>G708</f>
    </oc>
    <nc r="G704">
      <f>G705+G708</f>
    </nc>
  </rcc>
  <rcc rId="1874" sId="3">
    <oc r="H704">
      <f>H708</f>
    </oc>
    <nc r="H704">
      <f>H705+H708</f>
    </nc>
  </rcc>
  <rcc rId="1875" sId="3">
    <oc r="I704">
      <f>I708</f>
    </oc>
    <nc r="I704">
      <f>I705+I708</f>
    </nc>
  </rcc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01.xml><?xml version="1.0" encoding="utf-8"?>
<revisions xmlns="http://schemas.openxmlformats.org/spreadsheetml/2006/main" xmlns:r="http://schemas.openxmlformats.org/officeDocument/2006/relationships">
  <rrc rId="1773" sId="3" ref="A500:XFD502" action="insertRow">
    <undo index="0" exp="area" ref3D="1" dr="$G$1:$G$1048576" dn="Z_5B0ECC04_287D_41FE_BA8D_5B249E27F599_.wvu.Cols" sId="3"/>
  </rrc>
  <rcc rId="1774" sId="3">
    <nc r="B500" t="inlineStr">
      <is>
        <t>956</t>
      </is>
    </nc>
  </rcc>
  <rcc rId="1775" sId="3" numFmtId="4">
    <nc r="C500">
      <v>4</v>
    </nc>
  </rcc>
  <rcc rId="1776" sId="3" numFmtId="4">
    <nc r="D500">
      <v>12</v>
    </nc>
  </rcc>
  <rcc rId="1777" sId="3">
    <nc r="E500" t="inlineStr">
      <is>
        <t>99 0 1142</t>
      </is>
    </nc>
  </rcc>
  <rcc rId="1778" sId="3">
    <nc r="B501" t="inlineStr">
      <is>
        <t>956</t>
      </is>
    </nc>
  </rcc>
  <rcc rId="1779" sId="3" numFmtId="4">
    <nc r="C501">
      <v>4</v>
    </nc>
  </rcc>
  <rcc rId="1780" sId="3" numFmtId="4">
    <nc r="D501">
      <v>12</v>
    </nc>
  </rcc>
  <rcc rId="1781" sId="3">
    <nc r="E501" t="inlineStr">
      <is>
        <t>99 0 1142</t>
      </is>
    </nc>
  </rcc>
  <rfmt sheetId="3" sqref="B502" start="0" length="0">
    <dxf>
      <fill>
        <patternFill patternType="solid">
          <bgColor theme="8" tint="0.79998168889431442"/>
        </patternFill>
      </fill>
    </dxf>
  </rfmt>
  <rfmt sheetId="3" sqref="C502" start="0" length="0">
    <dxf>
      <fill>
        <patternFill patternType="solid">
          <bgColor theme="8" tint="0.79998168889431442"/>
        </patternFill>
      </fill>
    </dxf>
  </rfmt>
  <rfmt sheetId="3" sqref="D502" start="0" length="0">
    <dxf>
      <fill>
        <patternFill patternType="solid">
          <bgColor theme="8" tint="0.79998168889431442"/>
        </patternFill>
      </fill>
    </dxf>
  </rfmt>
  <rfmt sheetId="3" sqref="E502" start="0" length="0">
    <dxf>
      <fill>
        <patternFill patternType="solid">
          <bgColor theme="8" tint="0.79998168889431442"/>
        </patternFill>
      </fill>
    </dxf>
  </rfmt>
  <rfmt sheetId="3" sqref="A502" start="0" length="0">
    <dxf>
      <numFmt numFmtId="0" formatCode="General"/>
      <fill>
        <patternFill patternType="solid">
          <bgColor theme="8" tint="0.79998168889431442"/>
        </patternFill>
      </fill>
    </dxf>
  </rfmt>
  <rcc rId="1782" sId="3">
    <nc r="B502" t="inlineStr">
      <is>
        <t>956</t>
      </is>
    </nc>
  </rcc>
  <rcc rId="1783" sId="3" numFmtId="4">
    <nc r="C502">
      <v>4</v>
    </nc>
  </rcc>
  <rcc rId="1784" sId="3" numFmtId="4">
    <nc r="D502">
      <v>12</v>
    </nc>
  </rcc>
  <rcc rId="1785" sId="3">
    <nc r="E502" t="inlineStr">
      <is>
        <t>99 0 1142</t>
      </is>
    </nc>
  </rcc>
  <rfmt sheetId="3" sqref="F502" start="0" length="0">
    <dxf>
      <fill>
        <patternFill patternType="solid">
          <bgColor theme="8" tint="0.79998168889431442"/>
        </patternFill>
      </fill>
    </dxf>
  </rfmt>
  <rfmt sheetId="3" sqref="G502" start="0" length="0">
    <dxf>
      <fill>
        <patternFill patternType="solid">
          <bgColor theme="8" tint="0.79998168889431442"/>
        </patternFill>
      </fill>
    </dxf>
  </rfmt>
  <rfmt sheetId="3" sqref="H502" start="0" length="0">
    <dxf>
      <fill>
        <patternFill patternType="solid">
          <bgColor theme="8" tint="0.79998168889431442"/>
        </patternFill>
      </fill>
    </dxf>
  </rfmt>
  <rcc rId="1786" sId="3" odxf="1" dxf="1">
    <nc r="I502">
      <f>G502+H502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787" sId="3" odxf="1" dxf="1">
    <nc r="F502" t="inlineStr">
      <is>
        <t>122</t>
      </is>
    </nc>
    <ndxf>
      <font>
        <sz val="9"/>
        <name val="Times New Roman"/>
        <scheme val="none"/>
      </font>
    </ndxf>
  </rcc>
  <rcc rId="1788" sId="3" numFmtId="4">
    <nc r="H502">
      <v>2.5</v>
    </nc>
  </rcc>
  <rcc rId="1789" sId="3">
    <nc r="H501">
      <f>H502</f>
    </nc>
  </rcc>
  <rcc rId="1790" sId="3">
    <nc r="H500">
      <f>H501</f>
    </nc>
  </rcc>
  <rcc rId="1791" sId="3">
    <nc r="I501">
      <f>I502</f>
    </nc>
  </rcc>
  <rcc rId="1792" sId="3">
    <nc r="I500">
      <f>I501</f>
    </nc>
  </rcc>
  <rcc rId="1793" sId="3" numFmtId="4">
    <nc r="H505">
      <v>-2.5</v>
    </nc>
  </rcc>
  <rcc rId="1794" sId="3" odxf="1" dxf="1">
    <nc r="F501" t="inlineStr">
      <is>
        <t>120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1795" sId="3">
    <oc r="G499">
      <f>G505</f>
    </oc>
    <nc r="G499">
      <f>G503+G500</f>
    </nc>
  </rcc>
  <rcc rId="1796" sId="3" odxf="1" dxf="1">
    <nc r="F500" t="inlineStr">
      <is>
        <t>100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1797" sId="3">
    <nc r="G500">
      <f>G501</f>
    </nc>
  </rcc>
  <rcc rId="1798" sId="3">
    <nc r="G501">
      <f>G502</f>
    </nc>
  </rcc>
  <rcc rId="1799" sId="3" numFmtId="4">
    <nc r="G502">
      <v>0</v>
    </nc>
  </rcc>
  <rcc rId="1800" sId="3">
    <oc r="I499">
      <f>I505</f>
    </oc>
    <nc r="I499">
      <f>I502+I505</f>
    </nc>
  </rcc>
  <rcc rId="1801" sId="3" odxf="1" dxf="1">
    <nc r="A502" t="inlineStr">
      <is>
        <t>Иные выплаты персоналу государственных (муниципальных) органов, за исключением фонда оплаты труда</t>
      </is>
    </nc>
    <ndxf>
      <font>
        <sz val="9"/>
        <name val="Times New Roman"/>
        <scheme val="none"/>
      </font>
      <alignment horizontal="justify" readingOrder="0"/>
    </ndxf>
  </rcc>
  <rcc rId="1802" sId="3" odxf="1" dxf="1">
    <nc r="A500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1803" sId="3">
    <nc r="A501" t="inlineStr">
      <is>
        <t>Расходы на выплаты персоналу государственных (муниципальных) органов</t>
      </is>
    </nc>
  </rcc>
  <rrc rId="1804" sId="3" ref="A507:XFD509" action="insertRow">
    <undo index="0" exp="area" ref3D="1" dr="$G$1:$G$1048576" dn="Z_5B0ECC04_287D_41FE_BA8D_5B249E27F599_.wvu.Cols" sId="3"/>
  </rrc>
  <rcc rId="1805" sId="3" odxf="1" dxf="1">
    <nc r="A507" t="inlineStr">
      <is>
  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  </is>
    </nc>
    <odxf>
      <numFmt numFmtId="30" formatCode="@"/>
      <alignment horizontal="left" readingOrder="0"/>
    </odxf>
    <ndxf>
      <numFmt numFmtId="0" formatCode="General"/>
      <alignment horizontal="general" readingOrder="0"/>
    </ndxf>
  </rcc>
  <rcc rId="1806" sId="3">
    <nc r="B507" t="inlineStr">
      <is>
        <t>956</t>
      </is>
    </nc>
  </rcc>
  <rcc rId="1807" sId="3" numFmtId="4">
    <nc r="C507">
      <v>4</v>
    </nc>
  </rcc>
  <rcc rId="1808" sId="3" numFmtId="4">
    <nc r="D507">
      <v>12</v>
    </nc>
  </rcc>
  <rcc rId="1809" sId="3">
    <nc r="F507" t="inlineStr">
      <is>
        <t>100</t>
      </is>
    </nc>
  </rcc>
  <rcc rId="1810" sId="3">
    <nc r="G507">
      <f>G508</f>
    </nc>
  </rcc>
  <rcc rId="1811" sId="3">
    <nc r="H507">
      <f>H508</f>
    </nc>
  </rcc>
  <rcc rId="1812" sId="3">
    <nc r="I507">
      <f>I508</f>
    </nc>
  </rcc>
  <rcc rId="1813" sId="3">
    <nc r="A508" t="inlineStr">
      <is>
        <t>Расходы на выплаты персоналу государственных (муниципальных) органов</t>
      </is>
    </nc>
  </rcc>
  <rcc rId="1814" sId="3">
    <nc r="B508" t="inlineStr">
      <is>
        <t>956</t>
      </is>
    </nc>
  </rcc>
  <rcc rId="1815" sId="3" numFmtId="4">
    <nc r="C508">
      <v>4</v>
    </nc>
  </rcc>
  <rcc rId="1816" sId="3" numFmtId="4">
    <nc r="D508">
      <v>12</v>
    </nc>
  </rcc>
  <rcc rId="1817" sId="3">
    <nc r="F508" t="inlineStr">
      <is>
        <t>120</t>
      </is>
    </nc>
  </rcc>
  <rcc rId="1818" sId="3">
    <nc r="G508">
      <f>G509</f>
    </nc>
  </rcc>
  <rcc rId="1819" sId="3">
    <nc r="H508">
      <f>H509</f>
    </nc>
  </rcc>
  <rcc rId="1820" sId="3">
    <nc r="I508">
      <f>I509</f>
    </nc>
  </rcc>
  <rcc rId="1821" sId="3" odxf="1" dxf="1">
    <nc r="A509" t="inlineStr">
      <is>
        <t>Иные выплаты персоналу государственных (муниципальных) органов, за исключением фонда оплаты труда</t>
      </is>
    </nc>
    <odxf>
      <font>
        <sz val="9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left" readingOrder="0"/>
    </odxf>
    <ndxf>
      <font>
        <sz val="9"/>
        <name val="Times New Roman"/>
        <scheme val="none"/>
      </font>
      <numFmt numFmtId="0" formatCode="General"/>
      <fill>
        <patternFill patternType="solid">
          <bgColor theme="8" tint="0.79998168889431442"/>
        </patternFill>
      </fill>
      <alignment horizontal="justify" readingOrder="0"/>
    </ndxf>
  </rcc>
  <rcc rId="1822" sId="3" odxf="1" dxf="1">
    <nc r="B509" t="inlineStr">
      <is>
        <t>956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23" sId="3" odxf="1" dxf="1" numFmtId="4">
    <nc r="C509">
      <v>4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24" sId="3" odxf="1" dxf="1" numFmtId="4">
    <nc r="D509">
      <v>12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3" sqref="E509" start="0" length="0">
    <dxf>
      <fill>
        <patternFill patternType="solid">
          <bgColor theme="8" tint="0.79998168889431442"/>
        </patternFill>
      </fill>
    </dxf>
  </rfmt>
  <rcc rId="1825" sId="3" odxf="1" dxf="1">
    <nc r="F509" t="inlineStr">
      <is>
        <t>122</t>
      </is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26" sId="3" odxf="1" dxf="1" numFmtId="4">
    <nc r="G509">
      <v>0</v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fmt sheetId="3" sqref="H509" start="0" length="0">
    <dxf>
      <fill>
        <patternFill patternType="solid">
          <bgColor theme="8" tint="0.79998168889431442"/>
        </patternFill>
      </fill>
    </dxf>
  </rfmt>
  <rcc rId="1827" sId="3" odxf="1" dxf="1">
    <nc r="I509">
      <f>G509+H509</f>
    </nc>
    <odxf>
      <fill>
        <patternFill patternType="none">
          <bgColor indexed="65"/>
        </patternFill>
      </fill>
    </odxf>
    <ndxf>
      <fill>
        <patternFill patternType="solid">
          <bgColor theme="8" tint="0.79998168889431442"/>
        </patternFill>
      </fill>
    </ndxf>
  </rcc>
  <rcc rId="1828" sId="3">
    <nc r="E507" t="inlineStr">
      <is>
        <t>99 0 1143</t>
      </is>
    </nc>
  </rcc>
  <rcc rId="1829" sId="3">
    <nc r="E508" t="inlineStr">
      <is>
        <t>99 0 1143</t>
      </is>
    </nc>
  </rcc>
  <rcc rId="1830" sId="3">
    <nc r="E509" t="inlineStr">
      <is>
        <t>99 0 1143</t>
      </is>
    </nc>
  </rcc>
  <rcc rId="1831" sId="3" numFmtId="4">
    <nc r="H509">
      <v>3</v>
    </nc>
  </rcc>
  <rcc rId="1832" sId="3" numFmtId="4">
    <oc r="H512">
      <v>-1000</v>
    </oc>
    <nc r="H512">
      <v>-1003</v>
    </nc>
  </rcc>
  <rcc rId="1833" sId="3">
    <oc r="G506">
      <f>G512</f>
    </oc>
    <nc r="G506">
      <f>G507+G510</f>
    </nc>
  </rcc>
  <rcc rId="1834" sId="3">
    <oc r="H506">
      <f>H510</f>
    </oc>
    <nc r="H506">
      <f>H507+H510</f>
    </nc>
  </rcc>
  <rcc rId="1835" sId="3">
    <oc r="I506">
      <f>I510</f>
    </oc>
    <nc r="I506">
      <f>I507+I510</f>
    </nc>
  </rcc>
  <rcv guid="{DA15D12B-B687-4104-AF35-4470F046E021}" action="delete"/>
  <rdn rId="0" localSheetId="3" customView="1" name="Z_DA15D12B_B687_4104_AF35_4470F046E021_.wvu.FilterData" hidden="1" oldHidden="1">
    <formula>'2014 год'!$A$11:$G$1076</formula>
    <oldFormula>'2014 год'!$A$11:$G$1076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011.xml><?xml version="1.0" encoding="utf-8"?>
<revisions xmlns="http://schemas.openxmlformats.org/spreadsheetml/2006/main" xmlns:r="http://schemas.openxmlformats.org/officeDocument/2006/relationships">
  <rcc rId="1746" sId="3">
    <oc r="I483">
      <f>I484+I528+I580+I707</f>
    </oc>
    <nc r="I483">
      <f>I484+I528+I580+I707</f>
    </nc>
  </rcc>
  <rcc rId="1747" sId="3">
    <oc r="G530">
      <f>G531+G536+G549+G558+G567+G572</f>
    </oc>
    <nc r="G530">
      <f>G531+G536+G549+G558+G567+G572+G576</f>
    </nc>
  </rcc>
  <rcc rId="1748" sId="3">
    <oc r="H530">
      <f>H531+H536+H549+H558+H567+H572+H576</f>
    </oc>
    <nc r="H530">
      <f>H531+H536+H549+H558+H567+H572+H576</f>
    </nc>
  </rcc>
  <rcc rId="1749" sId="3">
    <oc r="I530">
      <f>I531+I536+I549+I558+I567+I572</f>
    </oc>
    <nc r="I530">
      <f>I531+I536+I549+I558+I567+I572+I576</f>
    </nc>
  </rcc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0111.xml><?xml version="1.0" encoding="utf-8"?>
<revisions xmlns="http://schemas.openxmlformats.org/spreadsheetml/2006/main" xmlns:r="http://schemas.openxmlformats.org/officeDocument/2006/relationships">
  <rrc rId="1640" sId="3" ref="A576:XFD579" action="insertRow">
    <undo index="0" exp="area" ref3D="1" dr="$G$1:$G$1048576" dn="Z_5B0ECC04_287D_41FE_BA8D_5B249E27F599_.wvu.Cols" sId="3"/>
  </rrc>
  <rcc rId="1641" sId="3" odxf="1" dxf="1">
    <nc r="A576" t="inlineStr">
      <is>
        <t>Укрепление материально-технической базы муниципальных учреждений в сфере культуры и искусства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2" sId="3" odxf="1" dxf="1">
    <nc r="B576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3" sId="3" odxf="1" dxf="1" numFmtId="4">
    <nc r="C576">
      <v>7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4" sId="3" odxf="1" dxf="1" numFmtId="4">
    <nc r="D576">
      <v>2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576" start="0" length="0">
    <dxf>
      <fill>
        <patternFill patternType="none">
          <bgColor indexed="65"/>
        </patternFill>
      </fill>
    </dxf>
  </rfmt>
  <rfmt sheetId="3" sqref="F576" start="0" length="0">
    <dxf>
      <fill>
        <patternFill patternType="none">
          <bgColor indexed="65"/>
        </patternFill>
      </fill>
    </dxf>
  </rfmt>
  <rcc rId="1645" sId="3" odxf="1" dxf="1">
    <nc r="G576">
      <f>G577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H576" start="0" length="0">
    <dxf>
      <fill>
        <patternFill patternType="none">
          <bgColor indexed="65"/>
        </patternFill>
      </fill>
    </dxf>
  </rfmt>
  <rfmt sheetId="3" sqref="I576" start="0" length="0">
    <dxf>
      <fill>
        <patternFill patternType="none">
          <bgColor indexed="65"/>
        </patternFill>
      </fill>
    </dxf>
  </rfmt>
  <rcc rId="1646" sId="3" odxf="1" dxf="1">
    <nc r="A577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7" sId="3" odxf="1" dxf="1">
    <nc r="B577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8" sId="3" odxf="1" dxf="1" numFmtId="4">
    <nc r="C577">
      <v>7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49" sId="3" odxf="1" dxf="1" numFmtId="4">
    <nc r="D577">
      <v>2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577" start="0" length="0">
    <dxf>
      <fill>
        <patternFill patternType="none">
          <bgColor indexed="65"/>
        </patternFill>
      </fill>
    </dxf>
  </rfmt>
  <rcc rId="1650" sId="3" odxf="1" dxf="1">
    <nc r="F577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51" sId="3" odxf="1" dxf="1">
    <nc r="G577">
      <f>G578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H577" start="0" length="0">
    <dxf>
      <fill>
        <patternFill patternType="none">
          <bgColor indexed="65"/>
        </patternFill>
      </fill>
    </dxf>
  </rfmt>
  <rfmt sheetId="3" sqref="I577" start="0" length="0">
    <dxf>
      <fill>
        <patternFill patternType="none">
          <bgColor indexed="65"/>
        </patternFill>
      </fill>
    </dxf>
  </rfmt>
  <rcc rId="1652" sId="3" odxf="1" dxf="1">
    <nc r="A578" t="inlineStr">
      <is>
        <t>Субсидии автономным учреждениям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53" sId="3" odxf="1" dxf="1">
    <nc r="B578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54" sId="3" odxf="1" dxf="1" numFmtId="4">
    <nc r="C578">
      <v>7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55" sId="3" odxf="1" dxf="1" numFmtId="4">
    <nc r="D578">
      <v>2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578" start="0" length="0">
    <dxf>
      <fill>
        <patternFill patternType="none">
          <bgColor indexed="65"/>
        </patternFill>
      </fill>
    </dxf>
  </rfmt>
  <rcc rId="1656" sId="3" odxf="1" dxf="1">
    <nc r="F578" t="inlineStr">
      <is>
        <t>620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578" start="0" length="0">
    <dxf>
      <fill>
        <patternFill patternType="none">
          <bgColor indexed="65"/>
        </patternFill>
      </fill>
    </dxf>
  </rfmt>
  <rfmt sheetId="3" sqref="H578" start="0" length="0">
    <dxf>
      <fill>
        <patternFill patternType="none">
          <bgColor indexed="65"/>
        </patternFill>
      </fill>
    </dxf>
  </rfmt>
  <rfmt sheetId="3" sqref="I578" start="0" length="0">
    <dxf>
      <fill>
        <patternFill patternType="none">
          <bgColor indexed="65"/>
        </patternFill>
      </fill>
    </dxf>
  </rfmt>
  <rcc rId="1657" sId="3">
    <nc r="B579" t="inlineStr">
      <is>
        <t>956</t>
      </is>
    </nc>
  </rcc>
  <rcc rId="1658" sId="3" numFmtId="4">
    <nc r="C579">
      <v>7</v>
    </nc>
  </rcc>
  <rcc rId="1659" sId="3" numFmtId="4">
    <nc r="D579">
      <v>2</v>
    </nc>
  </rcc>
  <rcc rId="1660" sId="3">
    <nc r="F579" t="inlineStr">
      <is>
        <t>622</t>
      </is>
    </nc>
  </rcc>
  <rcc rId="1661" sId="3">
    <nc r="I579">
      <f>G579+H579</f>
    </nc>
  </rcc>
  <rrc rId="1662" sId="3" ref="A580:XFD580" action="deleteRow">
    <undo index="1" exp="ref" v="1" dr="I580" r="I574" sId="3"/>
    <undo index="1" exp="ref" v="1" dr="H580" r="H574" sId="3"/>
    <undo index="1" exp="ref" v="1" dr="G580" r="G574" sId="3"/>
    <undo index="0" exp="area" ref3D="1" dr="$G$1:$G$1048576" dn="Z_5B0ECC04_287D_41FE_BA8D_5B249E27F599_.wvu.Cols" sId="3"/>
    <rfmt sheetId="3" xfDxf="1" sqref="A580:XFD580" start="0" length="0"/>
    <rcc rId="0" sId="3" dxf="1">
      <nc r="A580" t="inlineStr">
        <is>
          <t xml:space="preserve"> за счет средств МО МР "Печора" 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B580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C580">
        <v>7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D580">
        <v>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E580" t="inlineStr">
        <is>
          <t>99 0 7215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>
      <nc r="F580" t="inlineStr">
        <is>
          <t>622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3" dxf="1" numFmtId="4">
      <nc r="G580">
        <v>100.3</v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3" sqref="H580" start="0" length="0">
      <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3" dxf="1">
      <nc r="I580">
        <f>G580+H580</f>
      </nc>
      <ndxf>
        <font>
          <sz val="10"/>
          <color auto="1"/>
          <name val="Arial"/>
          <scheme val="none"/>
        </font>
        <numFmt numFmtId="166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1663" sId="3">
    <nc r="G578">
      <f>G579</f>
    </nc>
  </rcc>
  <rcc rId="1664" sId="3">
    <nc r="H576">
      <f>H577</f>
    </nc>
  </rcc>
  <rcc rId="1665" sId="3">
    <nc r="I576">
      <f>I577</f>
    </nc>
  </rcc>
  <rcc rId="1666" sId="3">
    <nc r="H577">
      <f>H578</f>
    </nc>
  </rcc>
  <rcc rId="1667" sId="3">
    <nc r="I577">
      <f>I578</f>
    </nc>
  </rcc>
  <rcc rId="1668" sId="3">
    <nc r="H578">
      <f>H579</f>
    </nc>
  </rcc>
  <rcc rId="1669" sId="3">
    <nc r="I578">
      <f>I579</f>
    </nc>
  </rcc>
  <rcc rId="1670" sId="3">
    <oc r="G574">
      <f>G575+#REF!</f>
    </oc>
    <nc r="G574">
      <f>G575</f>
    </nc>
  </rcc>
  <rcc rId="1671" sId="3">
    <oc r="H574">
      <f>H575+#REF!</f>
    </oc>
    <nc r="H574">
      <f>H575</f>
    </nc>
  </rcc>
  <rcc rId="1672" sId="3">
    <oc r="I574">
      <f>I575+#REF!</f>
    </oc>
    <nc r="I574">
      <f>I575</f>
    </nc>
  </rcc>
  <rcc rId="1673" sId="3" numFmtId="4">
    <oc r="G575">
      <v>100.3</v>
    </oc>
    <nc r="G575">
      <f>100.3*2</f>
    </nc>
  </rcc>
  <rcc rId="1674" sId="3" numFmtId="4">
    <nc r="H575">
      <v>-100.3</v>
    </nc>
  </rcc>
  <rcc rId="1675" sId="3" numFmtId="4">
    <nc r="G579">
      <v>0</v>
    </nc>
  </rcc>
  <rcc rId="1676" sId="3" numFmtId="4">
    <nc r="H579">
      <v>100.3</v>
    </nc>
  </rcc>
  <rcc rId="1677" sId="3">
    <nc r="E579" t="inlineStr">
      <is>
        <t>99 0 8215</t>
      </is>
    </nc>
  </rcc>
  <rcc rId="1678" sId="3">
    <nc r="E578" t="inlineStr">
      <is>
        <t>99 0 8215</t>
      </is>
    </nc>
  </rcc>
  <rcc rId="1679" sId="3">
    <nc r="E576" t="inlineStr">
      <is>
        <t>99 0 8215</t>
      </is>
    </nc>
  </rcc>
  <rcc rId="1680" sId="3">
    <nc r="E577" t="inlineStr">
      <is>
        <t>99 0 8215</t>
      </is>
    </nc>
  </rcc>
  <rcc rId="1681" sId="3">
    <oc r="A575" t="inlineStr">
      <is>
        <t xml:space="preserve"> за счет субсидии республиканского бюджета РК</t>
      </is>
    </oc>
    <nc r="A575" t="inlineStr">
      <is>
        <t>Субсидии автономным учреждениям на иные цели</t>
      </is>
    </nc>
  </rcc>
  <rcc rId="1682" sId="3">
    <nc r="A579" t="inlineStr">
      <is>
        <t>Субсидии автономным учреждениям на иные цели</t>
      </is>
    </nc>
  </rcc>
  <rcv guid="{DA15D12B-B687-4104-AF35-4470F046E021}" action="delete"/>
  <rdn rId="0" localSheetId="3" customView="1" name="Z_DA15D12B_B687_4104_AF35_4470F046E021_.wvu.FilterData" hidden="1" oldHidden="1">
    <formula>'2014 год'!$A$11:$G$1070</formula>
  </rdn>
  <rdn rId="0" localSheetId="5" customView="1" name="Z_DA15D12B_B687_4104_AF35_4470F046E021_.wvu.PrintArea" hidden="1" oldHidden="1">
    <formula>'2015-2016 годы'!$A$5:$H$756</formula>
  </rdn>
  <rdn rId="0" localSheetId="5" customView="1" name="Z_DA15D12B_B687_4104_AF35_4470F046E021_.wvu.PrintTitles" hidden="1" oldHidden="1">
    <formula>'2015-2016 годы'!$11:$12</formula>
  </rdn>
  <rdn rId="0" localSheetId="5" customView="1" name="Z_DA15D12B_B687_4104_AF35_4470F046E021_.wvu.FilterData" hidden="1" oldHidden="1">
    <formula>'2015-2016 годы'!$A$13:$H$758</formula>
  </rdn>
  <rcv guid="{DA15D12B-B687-4104-AF35-4470F046E021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1144" sId="3">
    <oc r="K11">
      <f>1664382.1+397792.5</f>
    </oc>
    <nc r="K11">
      <f>1664382.1+397792.5+258.9</f>
    </nc>
  </rcc>
  <rcc rId="1145" sId="3">
    <nc r="J40">
      <f>290505.4+200+258.9</f>
    </nc>
  </rcc>
  <rcc rId="1146" sId="3" odxf="1" dxf="1">
    <nc r="J41">
      <f>J40-H40</f>
    </nc>
    <odxf>
      <numFmt numFmtId="0" formatCode="General"/>
    </odxf>
    <ndxf>
      <numFmt numFmtId="166" formatCode="#,##0.0"/>
    </ndxf>
  </rcc>
  <rcc rId="1147" sId="3">
    <nc r="J479">
      <v>12145.4</v>
    </nc>
  </rcc>
  <rcv guid="{DA15D12B-B687-4104-AF35-4470F046E021}" action="delete"/>
  <rdn rId="0" localSheetId="3" customView="1" name="Z_DA15D12B_B687_4104_AF35_4470F046E021_.wvu.PrintArea" hidden="1" oldHidden="1">
    <formula>'2014 год'!$A$1:$G$1051</formula>
  </rdn>
  <rdn rId="0" localSheetId="3" customView="1" name="Z_DA15D12B_B687_4104_AF35_4470F046E021_.wvu.PrintTitles" hidden="1" oldHidden="1">
    <formula>'2014 год'!$9:$10</formula>
  </rdn>
  <rdn rId="0" localSheetId="3" customView="1" name="Z_DA15D12B_B687_4104_AF35_4470F046E021_.wvu.FilterData" hidden="1" oldHidden="1">
    <formula>'2014 год'!$A$11:$G$1051</formula>
  </rdn>
  <rdn rId="0" localSheetId="5" customView="1" name="Z_DA15D12B_B687_4104_AF35_4470F046E021_.wvu.PrintArea" hidden="1" oldHidden="1">
    <formula>'2015-2016 годы'!$A$5:$H$756</formula>
  </rdn>
  <rdn rId="0" localSheetId="5" customView="1" name="Z_DA15D12B_B687_4104_AF35_4470F046E021_.wvu.PrintTitles" hidden="1" oldHidden="1">
    <formula>'2015-2016 годы'!$11:$12</formula>
  </rdn>
  <rdn rId="0" localSheetId="5" customView="1" name="Z_DA15D12B_B687_4104_AF35_4470F046E021_.wvu.FilterData" hidden="1" oldHidden="1">
    <formula>'2015-2016 годы'!$A$13:$H$758</formula>
  </rdn>
  <rcv guid="{DA15D12B-B687-4104-AF35-4470F046E021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93" sId="3" numFmtId="4">
    <nc r="H267">
      <v>26800</v>
    </nc>
  </rcc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год'!$A$1:$I$1011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fmt sheetId="3" sqref="H272:I274">
    <dxf>
      <fill>
        <patternFill>
          <bgColor theme="0"/>
        </patternFill>
      </fill>
    </dxf>
  </rfmt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год'!$A$1:$I$1011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год'!$A$1:$I$1011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c rId="1126" sId="3">
    <oc r="I3" t="inlineStr">
      <is>
        <t xml:space="preserve"> от   марта 2014 года  № ___</t>
      </is>
    </oc>
    <nc r="I3" t="inlineStr">
      <is>
        <t xml:space="preserve"> от 05 марта 2014 года  № ___</t>
      </is>
    </nc>
  </rcc>
  <rcc rId="1127" sId="5" odxf="1">
    <oc r="H3" t="inlineStr">
      <is>
        <t xml:space="preserve"> от   марта 2014 года  № ___</t>
      </is>
    </oc>
    <nc r="H3" t="inlineStr">
      <is>
        <t xml:space="preserve"> от 05 марта 2014 года  № ___</t>
      </is>
    </nc>
    <odxf/>
  </rcc>
  <rcc rId="1128" sId="3" odxf="1" dxf="1">
    <nc r="K12">
      <f>K11-I11</f>
    </nc>
    <odxf>
      <numFmt numFmtId="0" formatCode="General"/>
    </odxf>
    <ndxf>
      <numFmt numFmtId="4" formatCode="#,##0.00"/>
    </ndxf>
  </rcc>
  <rcc rId="1129" sId="3">
    <oc r="J9">
      <f>'\\server\Бюджет 2014\МУНИЦИПАЛЬНЫЙ район\Решения о бюджете муниципального района\Решение от 05.03.2014 №\[Разработочная.xls]Лист1'!$F$66</f>
    </oc>
    <nc r="J9">
      <f>'\\server\Бюджет 2014\МУНИЦИПАЛЬНЫЙ район\Решения о бюджете муниципального района\Решение от 05.03.2014 №\[Разработочная.xls]Лист1'!$F$66</f>
    </nc>
  </rcc>
  <rcc rId="1130" sId="3">
    <nc r="K11">
      <f>1664382.1+397792.5</f>
    </nc>
  </rcc>
  <rcv guid="{DA15D12B-B687-4104-AF35-4470F046E021}" action="delete"/>
  <rdn rId="0" localSheetId="3" customView="1" name="Z_DA15D12B_B687_4104_AF35_4470F046E021_.wvu.PrintArea" hidden="1" oldHidden="1">
    <formula>'2014 год'!$A$1:$G$1051</formula>
    <oldFormula>'2014 год'!$A$1:$G$1051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год'!$A$11:$G$1051</formula>
    <oldFormula>'2014 год'!$A$11:$G$1051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312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год'!$A$1:$I$1051</formula>
    <oldFormula>'2014 год'!$A$1:$I$1051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год'!$A$8:$F$1051</formula>
    <oldFormula>'2014 год'!$A$8:$F$1051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31211.xml><?xml version="1.0" encoding="utf-8"?>
<revisions xmlns="http://schemas.openxmlformats.org/spreadsheetml/2006/main" xmlns:r="http://schemas.openxmlformats.org/officeDocument/2006/relationships">
  <rcc rId="99" sId="3" numFmtId="4">
    <nc r="H228">
      <v>12500</v>
    </nc>
  </rcc>
  <rcc rId="100" sId="3" numFmtId="4">
    <nc r="H254">
      <v>18000</v>
    </nc>
  </rcc>
  <rcv guid="{EA1929C7-85F7-40DE-826A-94377FC9966E}" action="delete"/>
  <rdn rId="0" localSheetId="3" customView="1" name="Z_EA1929C7_85F7_40DE_826A_94377FC9966E_.wvu.PrintArea" hidden="1" oldHidden="1">
    <formula>'2014 год'!$A$1:$I$1011</formula>
    <oldFormula>'2014 год'!$A$1:$I$1011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год'!$A$8:$F$1011</formula>
    <oldFormula>'2014 год'!$A$8:$F$1011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21.xml><?xml version="1.0" encoding="utf-8"?>
<revisions xmlns="http://schemas.openxmlformats.org/spreadsheetml/2006/main" xmlns:r="http://schemas.openxmlformats.org/officeDocument/2006/relationships">
  <rcc rId="1895" sId="3">
    <oc r="J483">
      <f>12145.4+300</f>
    </oc>
    <nc r="J483"/>
  </rcc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2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год'!$A$1:$I$1014</formula>
    <oldFormula>'2014 год'!$A$1:$I$1014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год'!$A$8:$F$1014</formula>
    <oldFormula>'2014 год'!$A$8:$F$1014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33.xml><?xml version="1.0" encoding="utf-8"?>
<revisions xmlns="http://schemas.openxmlformats.org/spreadsheetml/2006/main" xmlns:r="http://schemas.openxmlformats.org/officeDocument/2006/relationships">
  <rcc rId="1933" sId="3">
    <oc r="A242" t="inlineStr">
      <is>
        <t xml:space="preserve">Обеспечение мероприятий по переселению граждан из аварийного жилищного фонда  за счет средств бюджета МО МР "Печора" в рамках муниципальной адресной программы  "Переселение граждан из аварийного жилищного фонда на 2013-2017 годы" </t>
      </is>
    </oc>
    <nc r="A242" t="inlineStr">
      <is>
        <t xml:space="preserve">Обеспечение мероприятий по переселению граждан из аварийного жилищного фонда  </t>
      </is>
    </nc>
  </rcc>
  <rcv guid="{EA1929C7-85F7-40DE-826A-94377FC9966E}" action="delete"/>
  <rdn rId="0" localSheetId="3" customView="1" name="Z_EA1929C7_85F7_40DE_826A_94377FC9966E_.wvu.PrintArea" hidden="1" oldHidden="1">
    <formula>'2014 год'!$A$1:$I$1079</formula>
    <oldFormula>'2014 год'!$A$1:$I$1079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год'!$A$8:$F$1079</formula>
    <oldFormula>'2014 год'!$A$8:$F$1079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годы'!$A$11:$L$760</formula>
    <oldFormula>'2015-2016 годы'!$A$13:$H$760</oldFormula>
  </rdn>
  <rcv guid="{EA1929C7-85F7-40DE-826A-94377FC9966E}" action="add"/>
</revisions>
</file>

<file path=xl/revisions/revisionLog133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3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3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год'!$A$11:$G$1076</formula>
    <oldFormula>'2014 год'!$A$11:$G$1076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31111.xml><?xml version="1.0" encoding="utf-8"?>
<revisions xmlns="http://schemas.openxmlformats.org/spreadsheetml/2006/main" xmlns:r="http://schemas.openxmlformats.org/officeDocument/2006/relationships">
  <rcc rId="1687" sId="3">
    <oc r="H530">
      <f>H531+H536+H549+H558+H567+H572</f>
    </oc>
    <nc r="H530">
      <f>H531+H536+H549+H558+H567+H572+H576</f>
    </nc>
  </rcc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FilterData" hidden="1" oldHidden="1">
    <formula>'2014 год'!$A$11:$G$1079</formula>
    <oldFormula>'2014 год'!$A$11:$G$1079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35.xml><?xml version="1.0" encoding="utf-8"?>
<revisions xmlns="http://schemas.openxmlformats.org/spreadsheetml/2006/main" xmlns:r="http://schemas.openxmlformats.org/officeDocument/2006/relationships">
  <rcc rId="1925" sId="3">
    <oc r="F879" t="inlineStr">
      <is>
        <t>411</t>
      </is>
    </oc>
    <nc r="F879" t="inlineStr">
      <is>
        <t>414</t>
      </is>
    </nc>
  </rcc>
  <rcv guid="{167491D8-6D6D-447D-A119-5E65D8431081}" action="delete"/>
  <rdn rId="0" localSheetId="2" customView="1" name="Z_167491D8_6D6D_447D_A119_5E65D8431081_.wvu.PrintArea" hidden="1" oldHidden="1">
    <formula>'2014 '!$A$1:$F$61</formula>
    <oldFormula>'2014 '!$A$1:$F$61</oldFormula>
  </rdn>
  <rdn rId="0" localSheetId="3" customView="1" name="Z_167491D8_6D6D_447D_A119_5E65D8431081_.wvu.PrintArea" hidden="1" oldHidden="1">
    <formula>'2014 год'!$A$1:$I$1079</formula>
    <oldFormula>'2014 год'!$A$1:$I$1079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год'!$A$8:$F$1079</formula>
    <oldFormula>'2014 год'!$A$8:$F$1079</oldFormula>
  </rdn>
  <rdn rId="0" localSheetId="4" customView="1" name="Z_167491D8_6D6D_447D_A119_5E65D8431081_.wvu.PrintArea" hidden="1" oldHidden="1">
    <formula>'2015-2016'!$A$1:$E$64</formula>
    <oldFormula>'2015-2016'!$A$1:$E$64</oldFormula>
  </rdn>
  <rdn rId="0" localSheetId="5" customView="1" name="Z_167491D8_6D6D_447D_A119_5E65D8431081_.wvu.PrintArea" hidden="1" oldHidden="1">
    <formula>'2015-2016 годы'!$A$1:$H$758</formula>
    <oldFormula>'2015-2016 годы'!$A$1:$H$758</oldFormula>
  </rdn>
  <rdn rId="0" localSheetId="5" customView="1" name="Z_167491D8_6D6D_447D_A119_5E65D8431081_.wvu.FilterData" hidden="1" oldHidden="1">
    <formula>'2015-2016 годы'!$A$11:$L$760</formula>
    <oldFormula>'2015-2016 годы'!$A$11:$L$760</oldFormula>
  </rdn>
  <rcv guid="{167491D8-6D6D-447D-A119-5E65D8431081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rc rId="259" sId="5" ref="A716:XFD716" action="insertRow"/>
  <rcc rId="260" sId="5">
    <nc r="G716">
      <f>G717</f>
    </nc>
  </rcc>
  <rcc rId="261" sId="5">
    <nc r="H716">
      <f>H717</f>
    </nc>
  </rcc>
  <rcc rId="262" sId="5">
    <oc r="G715">
      <f>G718</f>
    </oc>
    <nc r="G715">
      <f>G716</f>
    </nc>
  </rcc>
  <rcc rId="263" sId="5">
    <oc r="H715">
      <f>H718</f>
    </oc>
    <nc r="H715">
      <f>H716</f>
    </nc>
  </rcc>
  <rfmt sheetId="3" sqref="A981" start="0" length="0">
    <dxf>
      <border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</border>
    </dxf>
  </rfmt>
  <rcc rId="264" sId="5" odxf="1" dxf="1">
    <oc r="A715" t="inlineStr">
      <is>
        <t>Государственная регистрация актов гражданского состояния</t>
      </is>
    </oc>
    <nc r="A715" t="inlineStr">
      <is>
        <t>Единая субвенция бюджетам субъектов Российской Федерации</t>
      </is>
    </nc>
    <odxf>
      <font>
        <name val="Times New Roman"/>
        <scheme val="none"/>
      </font>
      <numFmt numFmtId="30" formatCode="@"/>
      <alignment horizontal="left" vertical="center" wrapText="1" readingOrder="0"/>
    </odxf>
    <ndxf>
      <font>
        <sz val="9"/>
        <name val="Times New Roman"/>
        <scheme val="none"/>
      </font>
      <numFmt numFmtId="0" formatCode="General"/>
      <alignment horizontal="general" vertical="bottom" wrapText="0" readingOrder="0"/>
    </ndxf>
  </rcc>
  <rcc rId="265" sId="5" odxf="1" dxf="1">
    <nc r="A716" t="inlineStr">
      <is>
    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    </is>
    </nc>
    <odxf>
      <font>
        <name val="Times New Roman"/>
        <scheme val="none"/>
      </font>
    </odxf>
    <ndxf>
      <font>
        <sz val="9"/>
        <color indexed="8"/>
        <name val="Times New Roman"/>
        <scheme val="none"/>
      </font>
    </ndxf>
  </rcc>
  <rcc rId="266" sId="5" odxf="1" dxf="1">
    <nc r="B716" t="inlineStr">
      <is>
        <t>992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267" sId="5" odxf="1" dxf="1">
    <nc r="C716" t="inlineStr">
      <is>
        <t>01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268" sId="5" odxf="1" dxf="1">
    <nc r="D716" t="inlineStr">
      <is>
        <t>13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c rId="269" sId="5" odxf="1" dxf="1">
    <nc r="E716" t="inlineStr">
      <is>
        <t>99 0 5930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fmt sheetId="5" sqref="B717" start="0" length="0">
    <dxf>
      <font>
        <sz val="9"/>
        <name val="Times New Roman"/>
        <scheme val="none"/>
      </font>
    </dxf>
  </rfmt>
  <rfmt sheetId="5" sqref="C717" start="0" length="0">
    <dxf>
      <font>
        <sz val="9"/>
        <name val="Times New Roman"/>
        <scheme val="none"/>
      </font>
    </dxf>
  </rfmt>
  <rfmt sheetId="5" sqref="D717" start="0" length="0">
    <dxf>
      <font>
        <sz val="9"/>
        <name val="Times New Roman"/>
        <scheme val="none"/>
      </font>
    </dxf>
  </rfmt>
  <rcc rId="270" sId="5" odxf="1" dxf="1">
    <oc r="E717" t="inlineStr">
      <is>
        <t>99 0 5900</t>
      </is>
    </oc>
    <nc r="E717" t="inlineStr">
      <is>
        <t>99 0 5930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fmt sheetId="5" sqref="B718" start="0" length="0">
    <dxf>
      <font>
        <sz val="9"/>
        <name val="Times New Roman"/>
        <scheme val="none"/>
      </font>
    </dxf>
  </rfmt>
  <rfmt sheetId="5" sqref="C718" start="0" length="0">
    <dxf>
      <font>
        <sz val="9"/>
        <name val="Times New Roman"/>
        <scheme val="none"/>
      </font>
    </dxf>
  </rfmt>
  <rfmt sheetId="5" sqref="D718" start="0" length="0">
    <dxf>
      <font>
        <sz val="9"/>
        <name val="Times New Roman"/>
        <scheme val="none"/>
      </font>
    </dxf>
  </rfmt>
  <rcc rId="271" sId="5" odxf="1" dxf="1">
    <oc r="E718" t="inlineStr">
      <is>
        <t>99 0 5900</t>
      </is>
    </oc>
    <nc r="E718" t="inlineStr">
      <is>
        <t>99 0 5930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fmt sheetId="5" sqref="B719" start="0" length="0">
    <dxf>
      <font>
        <sz val="9"/>
        <name val="Times New Roman"/>
        <scheme val="none"/>
      </font>
    </dxf>
  </rfmt>
  <rfmt sheetId="5" sqref="C719" start="0" length="0">
    <dxf>
      <font>
        <sz val="9"/>
        <name val="Times New Roman"/>
        <scheme val="none"/>
      </font>
    </dxf>
  </rfmt>
  <rfmt sheetId="5" sqref="D719" start="0" length="0">
    <dxf>
      <font>
        <sz val="9"/>
        <name val="Times New Roman"/>
        <scheme val="none"/>
      </font>
    </dxf>
  </rfmt>
  <rcc rId="272" sId="5" odxf="1" dxf="1">
    <oc r="E719" t="inlineStr">
      <is>
        <t>99 0 5900</t>
      </is>
    </oc>
    <nc r="E719" t="inlineStr">
      <is>
        <t>99 0 5930</t>
      </is>
    </nc>
    <odxf>
      <font>
        <name val="Times New Roman"/>
        <scheme val="none"/>
      </font>
    </odxf>
    <ndxf>
      <font>
        <sz val="9"/>
        <name val="Times New Roman"/>
        <scheme val="none"/>
      </font>
    </ndxf>
  </rcc>
  <rcv guid="{DA15D12B-B687-4104-AF35-4470F046E021}" action="delete"/>
  <rdn rId="0" localSheetId="3" customView="1" name="Z_DA15D12B_B687_4104_AF35_4470F046E021_.wvu.PrintArea" hidden="1" oldHidden="1">
    <formula>'2014 год'!$A$1:$G$1019</formula>
    <oldFormula>'2014 год'!$A$1:$G$1019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год'!$A$11:$G$1019</formula>
    <oldFormula>'2014 год'!$A$11:$G$1019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год'!$A$1:$I$1015</formula>
    <oldFormula>'2014 год'!$A$1:$I$1015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год'!$A$8:$F$1015</formula>
    <oldFormula>'2014 год'!$A$8:$F$1015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158" sId="3">
    <nc r="A703" t="inlineStr">
      <is>
        <t>Исполнение судебных актов</t>
      </is>
    </nc>
  </rcc>
  <rcc rId="159" sId="3">
    <nc r="A704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    </is>
    </nc>
  </rcc>
  <rfmt sheetId="3" sqref="A704">
    <dxf>
      <numFmt numFmtId="15" formatCode="0.00E+00"/>
    </dxf>
  </rfmt>
  <rcv guid="{EA1929C7-85F7-40DE-826A-94377FC9966E}" action="delete"/>
  <rdn rId="0" localSheetId="3" customView="1" name="Z_EA1929C7_85F7_40DE_826A_94377FC9966E_.wvu.PrintArea" hidden="1" oldHidden="1">
    <formula>'2014 год'!$A$1:$I$1014</formula>
    <oldFormula>'2014 год'!$A$1:$I$1014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год'!$A$8:$F$1014</formula>
    <oldFormula>'2014 год'!$A$8:$F$1014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c rId="133" sId="3" numFmtId="4">
    <nc r="H701">
      <v>64</v>
    </nc>
  </rcc>
  <rrc rId="134" sId="3" ref="A703:XFD703" action="insertRow">
    <undo index="0" exp="area" ref3D="1" dr="$G$1:$G$1048576" dn="Z_5B0ECC04_287D_41FE_BA8D_5B249E27F599_.wvu.Cols" sId="3"/>
  </rrc>
  <rrc rId="135" sId="3" ref="A703:XFD703" action="insertRow">
    <undo index="0" exp="area" ref3D="1" dr="$G$1:$G$1048576" dn="Z_5B0ECC04_287D_41FE_BA8D_5B249E27F599_.wvu.Cols" sId="3"/>
  </rrc>
  <rfmt sheetId="3" sqref="A704" start="0" length="0">
    <dxf>
      <font>
        <color indexed="8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</dxf>
  </rfmt>
  <rcc rId="136" sId="3" odxf="1" dxf="1">
    <nc r="B704" t="inlineStr">
      <is>
        <t>963</t>
      </is>
    </nc>
    <odxf>
      <font>
        <sz val="9"/>
        <color theme="1"/>
        <name val="Times New Roman"/>
        <scheme val="none"/>
      </font>
      <fill>
        <patternFill patternType="none">
          <bgColor indexed="65"/>
        </patternFill>
      </fill>
    </odxf>
    <ndxf>
      <font>
        <sz val="9"/>
        <color theme="1"/>
        <name val="Times New Roman"/>
        <scheme val="none"/>
      </font>
      <fill>
        <patternFill patternType="solid">
          <bgColor theme="8" tint="0.79998168889431442"/>
        </patternFill>
      </fill>
    </ndxf>
  </rcc>
  <rcc rId="137" sId="3" odxf="1" dxf="1">
    <nc r="C704" t="inlineStr">
      <is>
        <t>01</t>
      </is>
    </nc>
    <odxf>
      <font>
        <sz val="9"/>
        <color theme="1"/>
        <name val="Times New Roman"/>
        <scheme val="none"/>
      </font>
      <fill>
        <patternFill patternType="none">
          <bgColor indexed="65"/>
        </patternFill>
      </fill>
    </odxf>
    <ndxf>
      <font>
        <sz val="9"/>
        <color theme="1"/>
        <name val="Times New Roman"/>
        <scheme val="none"/>
      </font>
      <fill>
        <patternFill patternType="solid">
          <bgColor theme="8" tint="0.79998168889431442"/>
        </patternFill>
      </fill>
    </ndxf>
  </rcc>
  <rcc rId="138" sId="3" odxf="1" dxf="1">
    <nc r="D704" t="inlineStr">
      <is>
        <t>13</t>
      </is>
    </nc>
    <odxf>
      <font>
        <sz val="9"/>
        <color theme="1"/>
        <name val="Times New Roman"/>
        <scheme val="none"/>
      </font>
      <fill>
        <patternFill patternType="none">
          <bgColor indexed="65"/>
        </patternFill>
      </fill>
    </odxf>
    <ndxf>
      <font>
        <sz val="9"/>
        <color theme="1"/>
        <name val="Times New Roman"/>
        <scheme val="none"/>
      </font>
      <fill>
        <patternFill patternType="solid">
          <bgColor theme="8" tint="0.79998168889431442"/>
        </patternFill>
      </fill>
    </ndxf>
  </rcc>
  <rcc rId="139" sId="3" odxf="1" dxf="1">
    <nc r="E704" t="inlineStr">
      <is>
        <t>99 0 0211</t>
      </is>
    </nc>
    <odxf>
      <font>
        <sz val="9"/>
        <color theme="1"/>
        <name val="Times New Roman"/>
        <scheme val="none"/>
      </font>
      <fill>
        <patternFill patternType="none">
          <bgColor indexed="65"/>
        </patternFill>
      </fill>
    </odxf>
    <ndxf>
      <font>
        <sz val="9"/>
        <color theme="1"/>
        <name val="Times New Roman"/>
        <scheme val="none"/>
      </font>
      <fill>
        <patternFill patternType="solid">
          <bgColor theme="8" tint="0.79998168889431442"/>
        </patternFill>
      </fill>
    </ndxf>
  </rcc>
  <rfmt sheetId="3" sqref="F704" start="0" length="0">
    <dxf>
      <font>
        <sz val="9"/>
        <color indexed="8"/>
        <name val="Times New Roman"/>
        <scheme val="none"/>
      </font>
      <fill>
        <patternFill patternType="solid">
          <bgColor theme="8" tint="0.79998168889431442"/>
        </patternFill>
      </fill>
    </dxf>
  </rfmt>
  <rfmt sheetId="3" sqref="G704" start="0" length="0">
    <dxf>
      <font>
        <color theme="1"/>
        <name val="Arial"/>
        <scheme val="none"/>
      </font>
      <fill>
        <patternFill patternType="solid">
          <bgColor theme="8" tint="0.79998168889431442"/>
        </patternFill>
      </fill>
    </dxf>
  </rfmt>
  <rfmt sheetId="3" sqref="H704" start="0" length="0">
    <dxf>
      <font>
        <color theme="1"/>
        <name val="Arial"/>
        <scheme val="none"/>
      </font>
      <fill>
        <patternFill patternType="solid">
          <bgColor theme="8" tint="0.79998168889431442"/>
        </patternFill>
      </fill>
    </dxf>
  </rfmt>
  <rcc rId="140" sId="3" odxf="1" dxf="1">
    <nc r="I704">
      <f>G704+H704</f>
    </nc>
    <odxf>
      <font>
        <color theme="1"/>
        <name val="Arial"/>
        <scheme val="none"/>
      </font>
      <fill>
        <patternFill patternType="none">
          <bgColor indexed="65"/>
        </patternFill>
      </fill>
    </odxf>
    <ndxf>
      <font>
        <color theme="1"/>
        <name val="Arial"/>
        <scheme val="none"/>
      </font>
      <fill>
        <patternFill patternType="solid">
          <bgColor theme="8" tint="0.79998168889431442"/>
        </patternFill>
      </fill>
    </ndxf>
  </rcc>
  <rcc rId="141" sId="3">
    <nc r="F704" t="inlineStr">
      <is>
        <t>831</t>
      </is>
    </nc>
  </rcc>
  <rcc rId="142" sId="3">
    <nc r="B703" t="inlineStr">
      <is>
        <t>963</t>
      </is>
    </nc>
  </rcc>
  <rcc rId="143" sId="3">
    <nc r="C703" t="inlineStr">
      <is>
        <t>01</t>
      </is>
    </nc>
  </rcc>
  <rcc rId="144" sId="3">
    <nc r="D703" t="inlineStr">
      <is>
        <t>13</t>
      </is>
    </nc>
  </rcc>
  <rcc rId="145" sId="3">
    <nc r="E703" t="inlineStr">
      <is>
        <t>99 0 0211</t>
      </is>
    </nc>
  </rcc>
  <rcc rId="146" sId="3">
    <nc r="F703" t="inlineStr">
      <is>
        <t>830</t>
      </is>
    </nc>
  </rcc>
  <rcc rId="147" sId="3" numFmtId="4">
    <nc r="H704">
      <v>1598</v>
    </nc>
  </rcc>
  <rcc rId="148" sId="3">
    <nc r="H703">
      <f>H704</f>
    </nc>
  </rcc>
  <rcc rId="149" sId="3">
    <nc r="I703">
      <f>I704</f>
    </nc>
  </rcc>
  <rcc rId="150" sId="3">
    <oc r="H702">
      <f>H705</f>
    </oc>
    <nc r="H702">
      <f>H703+H705</f>
    </nc>
  </rcc>
  <rcc rId="151" sId="3">
    <oc r="G702">
      <f>G705</f>
    </oc>
    <nc r="G702">
      <f>G703+G705</f>
    </nc>
  </rcc>
  <rcc rId="152" sId="3">
    <oc r="I702">
      <f>I705</f>
    </oc>
    <nc r="I702">
      <f>I703+I705</f>
    </nc>
  </rcc>
  <rcv guid="{EA1929C7-85F7-40DE-826A-94377FC9966E}" action="delete"/>
  <rdn rId="0" localSheetId="3" customView="1" name="Z_EA1929C7_85F7_40DE_826A_94377FC9966E_.wvu.PrintArea" hidden="1" oldHidden="1">
    <formula>'2014 год'!$A$1:$I$1014</formula>
    <oldFormula>'2014 год'!$A$1:$I$1014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год'!$A$8:$F$1014</formula>
    <oldFormula>'2014 год'!$A$8:$F$1014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год'!$A$1:$I$1012</formula>
    <oldFormula>'2014 год'!$A$1:$I$1012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год'!$A$8:$F$1012</formula>
    <oldFormula>'2014 год'!$A$8:$F$1012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rc rId="111" sId="3" ref="A255:XFD255" action="insertRow">
    <undo index="0" exp="area" ref3D="1" dr="$G$1:$G$1048576" dn="Z_5B0ECC04_287D_41FE_BA8D_5B249E27F599_.wvu.Cols" sId="3"/>
  </rrc>
  <rcc rId="112" sId="3" numFmtId="4">
    <nc r="H255">
      <v>18000</v>
    </nc>
  </rcc>
  <rcc rId="113" sId="3">
    <nc r="I255">
      <f>H255</f>
    </nc>
  </rcc>
  <rcc rId="114" sId="3" numFmtId="4">
    <oc r="H254">
      <v>18000</v>
    </oc>
    <nc r="H254"/>
  </rcc>
  <rcc rId="115" sId="3">
    <oc r="H253">
      <f>H254</f>
    </oc>
    <nc r="H253">
      <f>H254+H255</f>
    </nc>
  </rcc>
  <rcc rId="116" sId="3">
    <oc r="I253">
      <f>I254</f>
    </oc>
    <nc r="I253">
      <f>I254+I255</f>
    </nc>
  </rcc>
  <rcc rId="117" sId="3">
    <nc r="B255" t="inlineStr">
      <is>
        <t>923</t>
      </is>
    </nc>
  </rcc>
  <rcc rId="118" sId="3">
    <nc r="C255" t="inlineStr">
      <is>
        <t>05</t>
      </is>
    </nc>
  </rcc>
  <rcc rId="119" sId="3">
    <nc r="D255" t="inlineStr">
      <is>
        <t>02</t>
      </is>
    </nc>
  </rcc>
  <rcc rId="120" sId="3">
    <nc r="E255" t="inlineStr">
      <is>
        <t>99 0 2342</t>
      </is>
    </nc>
  </rcc>
  <rcc rId="121" sId="3">
    <nc r="F255" t="inlineStr">
      <is>
        <t>414</t>
      </is>
    </nc>
  </rcc>
  <rcc rId="122" sId="3" odxf="1" dxf="1">
    <nc r="A255" t="inlineStr">
      <is>
        <t>Бюджетные инвестиции в 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v guid="{EA1929C7-85F7-40DE-826A-94377FC9966E}" action="delete"/>
  <rdn rId="0" localSheetId="3" customView="1" name="Z_EA1929C7_85F7_40DE_826A_94377FC9966E_.wvu.PrintArea" hidden="1" oldHidden="1">
    <formula>'2014 год'!$A$1:$I$1012</formula>
    <oldFormula>'2014 год'!$A$1:$I$1012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год'!$A$8:$F$1012</formula>
    <oldFormula>'2014 год'!$A$8:$F$1012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1577" sId="4">
    <oc r="E44">
      <f>'2015-2016 годы'!H407</f>
    </oc>
    <nc r="E44">
      <f>'2015-2016 годы'!H407+'2015-2016 годы'!H263</f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1373" sId="3" odxf="1" dxf="1">
    <nc r="K774">
      <f>G774+H774</f>
    </nc>
    <odxf>
      <numFmt numFmtId="0" formatCode="General"/>
    </odxf>
    <ndxf>
      <numFmt numFmtId="166" formatCode="#,##0.0"/>
    </ndxf>
  </rcc>
  <rcc rId="1374" sId="3">
    <oc r="H994">
      <f>H995+H999+H1007+H1004</f>
    </oc>
    <nc r="H994">
      <f>H995+H999+H1007+H1004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год'!$A$1:$I$1057</formula>
    <oldFormula>'2014 год'!$A$1:$I$1057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год'!$A$8:$F$1057</formula>
    <oldFormula>'2014 год'!$A$8:$F$1057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251" sId="3">
    <oc r="H1019">
      <f>1000+1199.7+100+2300+442.9</f>
    </oc>
    <nc r="H1019">
      <f>1000+1199.7+100+442.9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год'!$A$1:$I$1019</formula>
    <oldFormula>'2014 год'!$A$1:$I$1019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год'!$A$8:$F$1019</formula>
    <oldFormula>'2014 год'!$A$8:$F$1019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годы'!$A$1:$H$755</formula>
    <oldFormula>'2015-2016 годы'!$A$1:$H$755</oldFormula>
  </rdn>
  <rdn rId="0" localSheetId="5" customView="1" name="Z_167491D8_6D6D_447D_A119_5E65D8431081_.wvu.FilterData" hidden="1" oldHidden="1">
    <formula>'2015-2016 годы'!$A$11:$L$757</formula>
    <oldFormula>'2015-2016 годы'!$A$11:$L$757</oldFormula>
  </rdn>
  <rcv guid="{167491D8-6D6D-447D-A119-5E65D8431081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cc rId="187" sId="3">
    <nc r="A9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v guid="{EA1929C7-85F7-40DE-826A-94377FC9966E}" action="delete"/>
  <rdn rId="0" localSheetId="3" customView="1" name="Z_EA1929C7_85F7_40DE_826A_94377FC9966E_.wvu.PrintArea" hidden="1" oldHidden="1">
    <formula>'2014 год'!$A$1:$I$1015</formula>
    <oldFormula>'2014 год'!$A$1:$I$1015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год'!$A$8:$F$1015</formula>
    <oldFormula>'2014 год'!$A$8:$F$1015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511111.xml><?xml version="1.0" encoding="utf-8"?>
<revisions xmlns="http://schemas.openxmlformats.org/spreadsheetml/2006/main" xmlns:r="http://schemas.openxmlformats.org/officeDocument/2006/relationships">
  <rcc rId="170" sId="3" numFmtId="4">
    <nc r="H87">
      <v>-5999.4</v>
    </nc>
  </rcc>
  <rcc rId="171" sId="3" numFmtId="4">
    <nc r="H88">
      <v>-2284.4</v>
    </nc>
  </rcc>
  <rrc rId="172" sId="3" ref="A90:XFD90" action="insertRow">
    <undo index="0" exp="area" ref3D="1" dr="$G$1:$G$1048576" dn="Z_5B0ECC04_287D_41FE_BA8D_5B249E27F599_.wvu.Cols" sId="3"/>
  </rrc>
  <rfmt sheetId="3" sqref="A90" start="0" length="0">
    <dxf>
      <fill>
        <patternFill>
          <bgColor theme="8" tint="0.79998168889431442"/>
        </patternFill>
      </fill>
    </dxf>
  </rfmt>
  <rcc rId="173" sId="3" odxf="1" dxf="1">
    <nc r="B90" t="inlineStr">
      <is>
        <t>923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74" sId="3" odxf="1" dxf="1" numFmtId="4">
    <nc r="C90">
      <v>1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75" sId="3" odxf="1" dxf="1" numFmtId="4">
    <nc r="D90">
      <v>13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76" sId="3" odxf="1" dxf="1">
    <nc r="E90" t="inlineStr">
      <is>
        <t>99 0 1059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3" sqref="F90" start="0" length="0">
    <dxf>
      <fill>
        <patternFill>
          <bgColor theme="8" tint="0.79998168889431442"/>
        </patternFill>
      </fill>
    </dxf>
  </rfmt>
  <rfmt sheetId="3" sqref="G90" start="0" length="0">
    <dxf>
      <fill>
        <patternFill>
          <bgColor theme="8" tint="0.79998168889431442"/>
        </patternFill>
      </fill>
    </dxf>
  </rfmt>
  <rfmt sheetId="3" sqref="H90" start="0" length="0">
    <dxf>
      <fill>
        <patternFill>
          <bgColor theme="8" tint="0.79998168889431442"/>
        </patternFill>
      </fill>
    </dxf>
  </rfmt>
  <rcc rId="177" sId="3" odxf="1" dxf="1">
    <nc r="I90">
      <f>H90</f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178" sId="3">
    <nc r="F90" t="inlineStr">
      <is>
        <t>621</t>
      </is>
    </nc>
  </rcc>
  <rcc rId="179" sId="3" numFmtId="4">
    <nc r="H90">
      <v>8283.7999999999993</v>
    </nc>
  </rcc>
  <rcc rId="180" sId="3">
    <oc r="H89">
      <f>H91</f>
    </oc>
    <nc r="H89">
      <f>H90+H91</f>
    </nc>
  </rcc>
  <rcc rId="181" sId="3">
    <oc r="I89">
      <f>I91</f>
    </oc>
    <nc r="I89">
      <f>I90+I91</f>
    </nc>
  </rcc>
  <rcv guid="{EA1929C7-85F7-40DE-826A-94377FC9966E}" action="delete"/>
  <rdn rId="0" localSheetId="3" customView="1" name="Z_EA1929C7_85F7_40DE_826A_94377FC9966E_.wvu.PrintArea" hidden="1" oldHidden="1">
    <formula>'2014 год'!$A$1:$I$1015</formula>
    <oldFormula>'2014 год'!$A$1:$I$1015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год'!$A$8:$F$1015</formula>
    <oldFormula>'2014 год'!$A$8:$F$1015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512.xml><?xml version="1.0" encoding="utf-8"?>
<revisions xmlns="http://schemas.openxmlformats.org/spreadsheetml/2006/main" xmlns:r="http://schemas.openxmlformats.org/officeDocument/2006/relationships">
  <rcc rId="1256" sId="3">
    <o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oc>
    <n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nc>
  </rcc>
</revisions>
</file>

<file path=xl/revisions/revisionLog15121.xml><?xml version="1.0" encoding="utf-8"?>
<revisions xmlns="http://schemas.openxmlformats.org/spreadsheetml/2006/main" xmlns:r="http://schemas.openxmlformats.org/officeDocument/2006/relationships">
  <rcc rId="1117" sId="3">
    <nc r="H663">
      <f>397.7+120.1</f>
    </nc>
  </rcc>
  <rcc rId="1118" sId="3">
    <nc r="H668">
      <f>275.8+102.4</f>
    </nc>
  </rcc>
  <rcc rId="1119" sId="3" numFmtId="4">
    <oc r="H502">
      <v>-1000</v>
    </oc>
    <nc r="H502">
      <f>-1000+11130.1</f>
    </nc>
  </rcc>
  <rcv guid="{DA15D12B-B687-4104-AF35-4470F046E021}" action="delete"/>
  <rdn rId="0" localSheetId="3" customView="1" name="Z_DA15D12B_B687_4104_AF35_4470F046E021_.wvu.PrintArea" hidden="1" oldHidden="1">
    <formula>'2014 год'!$A$1:$G$1051</formula>
    <oldFormula>'2014 год'!$A$1:$G$1051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год'!$A$11:$G$1051</formula>
    <oldFormula>'2014 год'!$A$11:$G$1051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51211.xml><?xml version="1.0" encoding="utf-8"?>
<revisions xmlns="http://schemas.openxmlformats.org/spreadsheetml/2006/main" xmlns:r="http://schemas.openxmlformats.org/officeDocument/2006/relationships">
  <rcc rId="356" sId="3" numFmtId="4">
    <oc r="J10">
      <v>225027.1</v>
    </oc>
    <nc r="J10">
      <f>225027.1+61545.6+25438.7+119.3+2096.9+11615.9+12.1+23239.9</f>
    </nc>
  </rcc>
  <rcc rId="357" sId="3">
    <oc r="J11">
      <f>'\\server\Бюджет 2014\МУНИЦИПАЛЬНЫЙ район\Решения о бюджете муниципального района\Решение от 03.2014 №\[Приложение 1,2 доходы МР.xlsx]2014 год'!$E$207+225027.1-'\\server\Бюджет 2014\МУНИЦИПАЛЬНЫЙ район\Решения о бюджете муниципального района\Решение от 03.2014 №\[Приложение 1,2 доходы МР.xlsx]2014 год'!$E$205</f>
    </oc>
    <nc r="J11">
      <f>'\\server\Бюджет 2014\МУНИЦИПАЛЬНЫЙ район\Решения о бюджете муниципального района\Решение от 03.2014 №\[Приложение 1,2 доходы МР.xlsx]2014 год'!E207+'\\server\Бюджет 2014\МУНИЦИПАЛЬНЫЙ район\Решения о бюджете муниципального района\Решение от 03.2014 №\[Приложение 5,6  источники МР.xlsx]2014 год'!L14</f>
    </nc>
  </rcc>
  <rcc rId="358" sId="3" odxf="1" dxf="1">
    <nc r="K10">
      <f>J10-H11</f>
    </nc>
    <odxf>
      <numFmt numFmtId="0" formatCode="General"/>
    </odxf>
    <ndxf>
      <numFmt numFmtId="166" formatCode="#,##0.0"/>
    </ndxf>
  </rcc>
  <rcv guid="{DA15D12B-B687-4104-AF35-4470F046E021}" action="delete"/>
  <rdn rId="0" localSheetId="3" customView="1" name="Z_DA15D12B_B687_4104_AF35_4470F046E021_.wvu.PrintArea" hidden="1" oldHidden="1">
    <formula>'2014 год'!$A$1:$G$1021</formula>
    <oldFormula>'2014 год'!$A$1:$G$1021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год'!$A$11:$G$1021</formula>
    <oldFormula>'2014 год'!$A$11:$G$1021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c rId="1351" sId="3">
    <oc r="J9">
      <f>'\\server\Бюджет 2014\МУНИЦИПАЛЬНЫЙ район\Решения о бюджете муниципального района\Решение от 05.03.2014 №\[Разработочная.xls]Лист1'!$N$68</f>
    </oc>
    <nc r="J9">
      <f>'\\server\Бюджет 2014\МУНИЦИПАЛЬНЫЙ район\Решения о бюджете муниципального района\Решение от 05.03.2014 №\[Разработочная.xls]Лист1'!$N$68</f>
    </nc>
  </rcc>
  <rcv guid="{DA15D12B-B687-4104-AF35-4470F046E021}" action="delete"/>
  <rdn rId="0" localSheetId="3" customView="1" name="Z_DA15D12B_B687_4104_AF35_4470F046E021_.wvu.PrintArea" hidden="1" oldHidden="1">
    <formula>'2014 год'!$A$1:$G$1058</formula>
    <oldFormula>'2014 год'!$A$1:$G$1058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год'!$A$11:$G$1058</formula>
    <oldFormula>'2014 год'!$A$11:$G$1058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год'!$A$1:$I$1058</formula>
    <oldFormula>'2014 год'!$A$1:$I$1058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год'!$A$8:$F$1058</formula>
    <oldFormula>'2014 год'!$A$8:$F$1058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52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год'!$A$1:$G$1021</formula>
    <oldFormula>'2014 год'!$A$1:$G$1021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год'!$A$11:$G$1021</formula>
    <oldFormula>'2014 год'!$A$11:$G$1021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53.xml><?xml version="1.0" encoding="utf-8"?>
<revisions xmlns="http://schemas.openxmlformats.org/spreadsheetml/2006/main" xmlns:r="http://schemas.openxmlformats.org/officeDocument/2006/relationships">
  <rcc rId="1274" sId="3">
    <oc r="H271">
      <f>43429.1+268</f>
    </oc>
    <nc r="H271">
      <f>43429.1+267.8</f>
    </nc>
  </rcc>
  <rcv guid="{EA1929C7-85F7-40DE-826A-94377FC9966E}" action="delete"/>
  <rdn rId="0" localSheetId="3" customView="1" name="Z_EA1929C7_85F7_40DE_826A_94377FC9966E_.wvu.PrintArea" hidden="1" oldHidden="1">
    <formula>'2014 год'!$A$1:$I$1057</formula>
    <oldFormula>'2014 год'!$A$1:$I$1057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год'!$A$8:$F$1057</formula>
    <oldFormula>'2014 год'!$A$8:$F$1057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годы'!$A$11:$L$758</oldFormula>
  </rdn>
  <rcv guid="{EA1929C7-85F7-40DE-826A-94377FC9966E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rc rId="463" sId="3" ref="A236:XFD236" action="insertRow">
    <undo index="0" exp="area" ref3D="1" dr="$G$1:$G$1048576" dn="Z_5B0ECC04_287D_41FE_BA8D_5B249E27F599_.wvu.Cols" sId="3"/>
  </rrc>
  <rcc rId="464" sId="3">
    <nc r="B236" t="inlineStr">
      <is>
        <t>923</t>
      </is>
    </nc>
  </rcc>
  <rcc rId="465" sId="3">
    <nc r="C236" t="inlineStr">
      <is>
        <t>05</t>
      </is>
    </nc>
  </rcc>
  <rcc rId="466" sId="3">
    <nc r="D236" t="inlineStr">
      <is>
        <t>01</t>
      </is>
    </nc>
  </rcc>
  <rcc rId="467" sId="3">
    <nc r="E236" t="inlineStr">
      <is>
        <t>99 0 2341</t>
      </is>
    </nc>
  </rcc>
  <rcc rId="468" sId="3">
    <nc r="F236" t="inlineStr">
      <is>
        <t>244</t>
      </is>
    </nc>
  </rcc>
  <rcc rId="469" sId="3" odxf="1" dxf="1">
    <nc r="A236" t="inlineStr">
      <is>
        <t>Прочая закупка товаров, работ и услуг для обеспечения государственных (муниципальных) нужд</t>
      </is>
    </nc>
    <odxf>
      <alignment horizontal="justify" readingOrder="0"/>
    </odxf>
    <ndxf>
      <alignment horizontal="left" readingOrder="0"/>
    </ndxf>
  </rcc>
  <rcc rId="470" sId="3" numFmtId="4">
    <oc r="H235">
      <v>12500</v>
    </oc>
    <nc r="H235">
      <v>7500</v>
    </nc>
  </rcc>
  <rcc rId="471" sId="3" numFmtId="4">
    <nc r="H236">
      <v>3200</v>
    </nc>
  </rcc>
  <rcc rId="472" sId="3">
    <nc r="I236">
      <f>H236</f>
    </nc>
  </rcc>
  <rcc rId="473" sId="3">
    <oc r="H234">
      <f>H235</f>
    </oc>
    <nc r="H234">
      <f>H235+H236</f>
    </nc>
  </rcc>
  <rcc rId="474" sId="3">
    <oc r="I234">
      <f>I235</f>
    </oc>
    <nc r="I234">
      <f>I235+I236</f>
    </nc>
  </rcc>
  <rcv guid="{EA1929C7-85F7-40DE-826A-94377FC9966E}" action="delete"/>
  <rdn rId="0" localSheetId="3" customView="1" name="Z_EA1929C7_85F7_40DE_826A_94377FC9966E_.wvu.PrintArea" hidden="1" oldHidden="1">
    <formula>'2014 год'!$A$1:$I$1028</formula>
    <oldFormula>'2014 год'!$A$1:$I$1028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год'!$A$8:$F$1028</formula>
    <oldFormula>'2014 год'!$A$8:$F$1028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год'!$A$1:$I$1021</formula>
    <oldFormula>'2014 год'!$A$1:$I$1021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год'!$A$8:$F$1021</formula>
    <oldFormula>'2014 год'!$A$8:$F$1021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cc rId="308" sId="3">
    <nc r="A477" t="inlineStr">
      <is>
        <t xml:space="preserve">Иные межбюджетные трансферты </t>
      </is>
    </nc>
  </rcc>
  <rcv guid="{DA15D12B-B687-4104-AF35-4470F046E021}" action="delete"/>
  <rdn rId="0" localSheetId="3" customView="1" name="Z_DA15D12B_B687_4104_AF35_4470F046E021_.wvu.PrintArea" hidden="1" oldHidden="1">
    <formula>'2014 год'!$A$1:$G$1020</formula>
    <oldFormula>'2014 год'!$A$1:$G$1020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год'!$A$11:$G$1020</formula>
    <oldFormula>'2014 год'!$A$11:$G$1020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год'!$A$1:$I$1019</formula>
    <oldFormula>'2014 год'!$A$1:$I$1019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год'!$A$8:$F$1019</formula>
    <oldFormula>'2014 год'!$A$8:$F$1019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c rId="203" sId="3" numFmtId="4">
    <nc r="H264">
      <v>-2000</v>
    </nc>
  </rcc>
  <rrc rId="204" sId="3" ref="A265:XFD265" action="insertRow">
    <undo index="0" exp="area" ref3D="1" dr="$G$1:$G$1048576" dn="Z_5B0ECC04_287D_41FE_BA8D_5B249E27F599_.wvu.Cols" sId="3"/>
  </rrc>
  <rrc rId="205" sId="3" ref="A265:XFD265" action="insertRow">
    <undo index="0" exp="area" ref3D="1" dr="$G$1:$G$1048576" dn="Z_5B0ECC04_287D_41FE_BA8D_5B249E27F599_.wvu.Cols" sId="3"/>
  </rrc>
  <rrc rId="206" sId="3" ref="A265:XFD265" action="insertRow">
    <undo index="0" exp="area" ref3D="1" dr="$G$1:$G$1048576" dn="Z_5B0ECC04_287D_41FE_BA8D_5B249E27F599_.wvu.Cols" sId="3"/>
  </rrc>
  <rfmt sheetId="3" sqref="A265" start="0" length="0">
    <dxf>
      <numFmt numFmtId="30" formatCode="@"/>
      <fill>
        <patternFill patternType="none">
          <bgColor indexed="65"/>
        </patternFill>
      </fill>
    </dxf>
  </rfmt>
  <rcc rId="207" sId="3" odxf="1" dxf="1">
    <nc r="B265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08" sId="3" odxf="1" dxf="1">
    <nc r="C265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09" sId="3" odxf="1" dxf="1">
    <nc r="D265" t="inlineStr">
      <is>
        <t>02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65" start="0" length="0">
    <dxf>
      <fill>
        <patternFill patternType="none">
          <bgColor indexed="65"/>
        </patternFill>
      </fill>
    </dxf>
  </rfmt>
  <rfmt sheetId="3" sqref="F265" start="0" length="0">
    <dxf>
      <fill>
        <patternFill patternType="none">
          <bgColor indexed="65"/>
        </patternFill>
      </fill>
    </dxf>
  </rfmt>
  <rfmt sheetId="3" sqref="G265" start="0" length="0">
    <dxf>
      <fill>
        <patternFill>
          <bgColor theme="0"/>
        </patternFill>
      </fill>
    </dxf>
  </rfmt>
  <rfmt sheetId="3" sqref="H265" start="0" length="0">
    <dxf>
      <fill>
        <patternFill>
          <bgColor theme="0"/>
        </patternFill>
      </fill>
    </dxf>
  </rfmt>
  <rfmt sheetId="3" sqref="I265" start="0" length="0">
    <dxf>
      <fill>
        <patternFill>
          <bgColor theme="0"/>
        </patternFill>
      </fill>
    </dxf>
  </rfmt>
  <rfmt sheetId="3" sqref="A266" start="0" length="0">
    <dxf>
      <numFmt numFmtId="30" formatCode="@"/>
      <fill>
        <patternFill patternType="none">
          <bgColor indexed="65"/>
        </patternFill>
      </fill>
    </dxf>
  </rfmt>
  <rcc rId="210" sId="3" odxf="1" dxf="1">
    <nc r="B266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1" sId="3" odxf="1" dxf="1">
    <nc r="C266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212" sId="3" odxf="1" dxf="1">
    <nc r="D266" t="inlineStr">
      <is>
        <t>02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66" start="0" length="0">
    <dxf>
      <fill>
        <patternFill patternType="none">
          <bgColor indexed="65"/>
        </patternFill>
      </fill>
    </dxf>
  </rfmt>
  <rfmt sheetId="3" sqref="F266" start="0" length="0">
    <dxf>
      <fill>
        <patternFill patternType="none">
          <bgColor indexed="65"/>
        </patternFill>
      </fill>
    </dxf>
  </rfmt>
  <rfmt sheetId="3" sqref="G266" start="0" length="0">
    <dxf>
      <fill>
        <patternFill>
          <bgColor theme="0"/>
        </patternFill>
      </fill>
    </dxf>
  </rfmt>
  <rfmt sheetId="3" sqref="H266" start="0" length="0">
    <dxf>
      <fill>
        <patternFill>
          <bgColor theme="0"/>
        </patternFill>
      </fill>
    </dxf>
  </rfmt>
  <rfmt sheetId="3" sqref="I266" start="0" length="0">
    <dxf>
      <fill>
        <patternFill>
          <bgColor theme="0"/>
        </patternFill>
      </fill>
    </dxf>
  </rfmt>
  <rcc rId="213" sId="3">
    <nc r="E265" t="inlineStr">
      <is>
        <t>99 0 2540</t>
      </is>
    </nc>
  </rcc>
  <rcc rId="214" sId="3">
    <nc r="E266" t="inlineStr">
      <is>
        <t>99 0 2540</t>
      </is>
    </nc>
  </rcc>
  <rcc rId="215" sId="3">
    <nc r="A265" t="inlineStr">
      <is>
        <t>Мероприятия в области коммунального хозяйства</t>
      </is>
    </nc>
  </rcc>
  <rcc rId="216" sId="3">
    <nc r="F266" t="inlineStr">
      <is>
        <t>200</t>
      </is>
    </nc>
  </rcc>
  <rrc rId="217" sId="3" ref="A267:XFD267" action="insertRow">
    <undo index="0" exp="area" ref3D="1" dr="$G$1:$G$1048576" dn="Z_5B0ECC04_287D_41FE_BA8D_5B249E27F599_.wvu.Cols" sId="3"/>
  </rrc>
  <rcc rId="218" sId="3" odxf="1" dxf="1">
    <nc r="A266" t="inlineStr">
      <is>
        <t>Закупка товаров, работ и услуг для государственных (муниципальных) нужд</t>
      </is>
    </nc>
    <ndxf>
      <numFmt numFmtId="0" formatCode="General"/>
      <alignment horizontal="justify" readingOrder="0"/>
    </ndxf>
  </rcc>
  <rcc rId="219" sId="3" odxf="1" dxf="1">
    <nc r="A267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alignment horizontal="left" readingOrder="0"/>
    </odxf>
    <ndxf>
      <numFmt numFmtId="0" formatCode="General"/>
      <alignment horizontal="justify" readingOrder="0"/>
    </ndxf>
  </rcc>
  <rcc rId="220" sId="3">
    <nc r="A268" t="inlineStr">
      <is>
        <t>Прочая закупка товаров, работ и услуг для обеспечения государственных (муниципальных) нужд</t>
      </is>
    </nc>
  </rcc>
  <rcc rId="221" sId="3">
    <nc r="B267" t="inlineStr">
      <is>
        <t>923</t>
      </is>
    </nc>
  </rcc>
  <rcc rId="222" sId="3">
    <nc r="C267" t="inlineStr">
      <is>
        <t>05</t>
      </is>
    </nc>
  </rcc>
  <rcc rId="223" sId="3">
    <nc r="D267" t="inlineStr">
      <is>
        <t>02</t>
      </is>
    </nc>
  </rcc>
  <rcc rId="224" sId="3" odxf="1" dxf="1">
    <nc r="F267" t="inlineStr">
      <is>
        <t>240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5" sId="3">
    <nc r="B268" t="inlineStr">
      <is>
        <t>923</t>
      </is>
    </nc>
  </rcc>
  <rcc rId="226" sId="3">
    <nc r="C268" t="inlineStr">
      <is>
        <t>05</t>
      </is>
    </nc>
  </rcc>
  <rcc rId="227" sId="3">
    <nc r="D268" t="inlineStr">
      <is>
        <t>02</t>
      </is>
    </nc>
  </rcc>
  <rcc rId="228" sId="3">
    <nc r="F268" t="inlineStr">
      <is>
        <t>244</t>
      </is>
    </nc>
  </rcc>
  <rcc rId="229" sId="3">
    <nc r="E267" t="inlineStr">
      <is>
        <t>99 0 2540</t>
      </is>
    </nc>
  </rcc>
  <rcc rId="230" sId="3">
    <nc r="E268" t="inlineStr">
      <is>
        <t>99 0 2540</t>
      </is>
    </nc>
  </rcc>
  <rcc rId="231" sId="3" numFmtId="4">
    <nc r="H268">
      <v>2000</v>
    </nc>
  </rcc>
  <rcc rId="232" sId="3">
    <nc r="H267">
      <f>H268</f>
    </nc>
  </rcc>
  <rcc rId="233" sId="3">
    <nc r="H266">
      <f>H267</f>
    </nc>
  </rcc>
  <rcc rId="234" sId="3">
    <nc r="H265">
      <f>H266</f>
    </nc>
  </rcc>
  <rcc rId="235" sId="3">
    <nc r="I268">
      <f>H268</f>
    </nc>
  </rcc>
  <rcc rId="236" sId="3">
    <nc r="I267">
      <f>I268</f>
    </nc>
  </rcc>
  <rcc rId="237" sId="3">
    <nc r="I266">
      <f>I267</f>
    </nc>
  </rcc>
  <rcc rId="238" sId="3">
    <nc r="I265">
      <f>I266</f>
    </nc>
  </rcc>
  <rcc rId="239" sId="3">
    <oc r="H250">
      <f>H251+H269+H282+H286+H290+H294+H278</f>
    </oc>
    <nc r="H250">
      <f>H251+H269+H282+H286+H290+H294+H278+H265</f>
    </nc>
  </rcc>
  <rcc rId="240" sId="3">
    <oc r="I250">
      <f>I251+I269+I282+I286+I290+I294+I278</f>
    </oc>
    <nc r="I250">
      <f>I251+I269+I282+I286+I290+I294+I278+I265</f>
    </nc>
  </rcc>
  <rcv guid="{EA1929C7-85F7-40DE-826A-94377FC9966E}" action="delete"/>
  <rdn rId="0" localSheetId="3" customView="1" name="Z_EA1929C7_85F7_40DE_826A_94377FC9966E_.wvu.PrintArea" hidden="1" oldHidden="1">
    <formula>'2014 год'!$A$1:$I$1019</formula>
    <oldFormula>'2014 год'!$A$1:$I$1019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год'!$A$8:$F$1019</formula>
    <oldFormula>'2014 год'!$A$8:$F$1019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год'!$A$1:$I$1015</formula>
    <oldFormula>'2014 год'!$A$1:$I$1015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год'!$A$8:$F$1015</formula>
    <oldFormula>'2014 год'!$A$8:$F$1015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годы'!$A$11:$L$757</formula>
    <oldFormula>'2015-2016 годы'!$A$11:$L$757</oldFormula>
  </rdn>
  <rcv guid="{EA1929C7-85F7-40DE-826A-94377FC9966E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588" sId="3" numFmtId="4">
    <nc r="H293">
      <v>2100.4</v>
    </nc>
  </rcc>
  <rcc rId="589" sId="3">
    <oc r="H257">
      <f>H258+H277+H298+H302+H306+H310+H294+H273</f>
    </oc>
    <nc r="H257">
      <f>H258+H277+H298+H302+H306+H310+H294+H273+H290</f>
    </nc>
  </rcc>
  <rcc rId="590" sId="3">
    <oc r="I257">
      <f>I258+I277+I298+I302+I306+I310+I294+I273</f>
    </oc>
    <nc r="I257">
      <f>I258+I277+I298+I302+I306+I310+I294+I273+I290</f>
    </nc>
  </rcc>
  <rcv guid="{EA1929C7-85F7-40DE-826A-94377FC9966E}" action="delete"/>
  <rdn rId="0" localSheetId="3" customView="1" name="Z_EA1929C7_85F7_40DE_826A_94377FC9966E_.wvu.PrintArea" hidden="1" oldHidden="1">
    <formula>'2014 год'!$A$1:$I$1037</formula>
    <oldFormula>'2014 год'!$A$1:$I$1037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год'!$A$8:$F$1037</formula>
    <oldFormula>'2014 год'!$A$8:$F$1037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год'!$A$1:$I$1021</formula>
    <oldFormula>'2014 год'!$A$1:$I$1021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год'!$A$8:$F$1021</formula>
    <oldFormula>'2014 год'!$A$8:$F$1021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342" sId="3">
    <oc r="J11">
      <f>'\\server\Бюджет 2014\МУНИЦИПАЛЬНЫЙ район\Решения о бюджете муниципального района\Решение от 03.2014 №\[Приложение 1,2 доходы МР.xlsx]2014 год'!$E$207+225027.1-'\\server\Бюджет 2014\МУНИЦИПАЛЬНЫЙ район\Решения о бюджете муниципального района\Решение от 03.2014 №\[Приложение 1,2 доходы МР.xlsx]2014 год'!$E$205</f>
    </oc>
    <nc r="J11">
      <f>'\\server\Бюджет 2014\МУНИЦИПАЛЬНЫЙ район\Решения о бюджете муниципального района\Решение от 03.2014 №\[Приложение 1,2 доходы МР.xlsx]2014 год'!$E$207+225027.1-'\\server\Бюджет 2014\МУНИЦИПАЛЬНЫЙ район\Решения о бюджете муниципального района\Решение от 03.2014 №\[Приложение 1,2 доходы МР.xlsx]2014 год'!$E$205</f>
    </nc>
  </rcc>
  <rcc rId="343" sId="3">
    <oc r="H1021">
      <f>1000+1199.7+100+442.9</f>
    </oc>
    <nc r="H1021">
      <f>1000+1168+100+442.9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год'!$A$1:$I$1021</formula>
    <oldFormula>'2014 год'!$A$1:$I$1021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год'!$A$8:$F$1021</formula>
    <oldFormula>'2014 год'!$A$8:$F$1021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rc rId="288" sId="3" ref="A477:XFD477" action="insertRow">
    <undo index="0" exp="area" ref3D="1" dr="$G$1:$G$1048576" dn="Z_5B0ECC04_287D_41FE_BA8D_5B249E27F599_.wvu.Cols" sId="3"/>
  </rrc>
  <rcc rId="289" sId="3" numFmtId="4">
    <nc r="H477">
      <v>1000</v>
    </nc>
  </rcc>
  <rcc rId="290" sId="3">
    <oc r="H475">
      <f>H476</f>
    </oc>
    <nc r="H475">
      <f>H476+H477</f>
    </nc>
  </rcc>
  <rcc rId="291" sId="3">
    <nc r="I477">
      <f>G477+H477</f>
    </nc>
  </rcc>
  <rcc rId="292" sId="3">
    <nc r="B477" t="inlineStr">
      <is>
        <t>956</t>
      </is>
    </nc>
  </rcc>
  <rcc rId="293" sId="3" numFmtId="4">
    <nc r="C477">
      <v>4</v>
    </nc>
  </rcc>
  <rcc rId="294" sId="3" numFmtId="4">
    <nc r="D477">
      <v>12</v>
    </nc>
  </rcc>
  <rcc rId="295" sId="3">
    <nc r="E477" t="inlineStr">
      <is>
        <t>99 0 1143</t>
      </is>
    </nc>
  </rcc>
  <rcc rId="296" sId="3" odxf="1" dxf="1">
    <nc r="F477" t="inlineStr">
      <is>
        <t>540</t>
      </is>
    </nc>
    <ndxf>
      <font>
        <sz val="9"/>
        <name val="Times New Roman"/>
        <scheme val="none"/>
      </font>
    </ndxf>
  </rcc>
  <rcc rId="297" sId="3" numFmtId="4">
    <nc r="G477">
      <v>0</v>
    </nc>
  </rcc>
  <rcc rId="298" sId="3">
    <oc r="H473">
      <f>H476</f>
    </oc>
    <nc r="H473">
      <f>H474</f>
    </nc>
  </rcc>
  <rcc rId="299" sId="3">
    <oc r="I473">
      <f>I476</f>
    </oc>
    <nc r="I473">
      <f>I474</f>
    </nc>
  </rcc>
  <rcc rId="300" sId="3">
    <oc r="I474">
      <f>I475</f>
    </oc>
    <nc r="I474">
      <f>I475</f>
    </nc>
  </rcc>
  <rcc rId="301" sId="3">
    <oc r="I475">
      <f>I476</f>
    </oc>
    <nc r="I475">
      <f>I476+I477</f>
    </nc>
  </rcc>
  <rcv guid="{DA15D12B-B687-4104-AF35-4470F046E021}" action="delete"/>
  <rdn rId="0" localSheetId="3" customView="1" name="Z_DA15D12B_B687_4104_AF35_4470F046E021_.wvu.PrintArea" hidden="1" oldHidden="1">
    <formula>'2014 год'!$A$1:$G$1020</formula>
    <oldFormula>'2014 год'!$A$1:$G$1020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год'!$A$11:$G$1020</formula>
    <oldFormula>'2014 год'!$A$11:$G$1020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279" sId="3">
    <nc r="J12">
      <f>J11-I11</f>
    </nc>
  </rcc>
  <rcc rId="280" sId="3">
    <nc r="J11">
      <f>'\\server\Бюджет 2014\МУНИЦИПАЛЬНЫЙ район\Решения о бюджете муниципального района\Решение от 03.2014 №\[Приложение 1,2 доходы МР.xlsx]2014 год'!$E$207+225027.1-'\\server\Бюджет 2014\МУНИЦИПАЛЬНЫЙ район\Решения о бюджете муниципального района\Решение от 03.2014 №\[Приложение 1,2 доходы МР.xlsx]2014 год'!$E$205</f>
    </nc>
  </rcc>
  <rcc rId="281" sId="3">
    <nc r="J10">
      <v>225027.1</v>
    </nc>
  </rcc>
  <rfmt sheetId="3" sqref="J10">
    <dxf>
      <numFmt numFmtId="4" formatCode="#,##0.00"/>
    </dxf>
  </rfmt>
  <rfmt sheetId="3" sqref="J10">
    <dxf>
      <numFmt numFmtId="166" formatCode="#,##0.0"/>
    </dxf>
  </rfmt>
  <rcv guid="{DA15D12B-B687-4104-AF35-4470F046E021}" action="delete"/>
  <rdn rId="0" localSheetId="3" customView="1" name="Z_DA15D12B_B687_4104_AF35_4470F046E021_.wvu.PrintArea" hidden="1" oldHidden="1">
    <formula>'2014 год'!$A$1:$G$1019</formula>
    <oldFormula>'2014 год'!$A$1:$G$1019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год'!$A$11:$G$1019</formula>
    <oldFormula>'2014 год'!$A$11:$G$1019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rc rId="1692" sId="5" ref="A460:XFD464" action="insertRow"/>
  <rcc rId="1693" sId="5" odxf="1" dxf="1">
    <nc r="A460" t="inlineStr">
      <is>
        <t>Укрепление материально-технической базы муниципальных учреждений в сфере культуры и искусства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4" sId="5" odxf="1" dxf="1">
    <nc r="B460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5" sId="5" odxf="1" dxf="1" numFmtId="4">
    <nc r="C46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6" sId="5" odxf="1" dxf="1" numFmtId="4">
    <nc r="D46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E460" start="0" length="0">
    <dxf>
      <fill>
        <patternFill patternType="none">
          <bgColor indexed="65"/>
        </patternFill>
      </fill>
    </dxf>
  </rfmt>
  <rfmt sheetId="5" sqref="F460" start="0" length="0">
    <dxf>
      <fill>
        <patternFill patternType="none">
          <bgColor indexed="65"/>
        </patternFill>
      </fill>
    </dxf>
  </rfmt>
  <rcc rId="1697" sId="5" odxf="1" dxf="1">
    <nc r="G460">
      <f>G461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8" sId="5" odxf="1" dxf="1">
    <nc r="H460">
      <f>H461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9" sId="5" odxf="1" dxf="1">
    <nc r="A461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0" sId="5" odxf="1" dxf="1">
    <nc r="B461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1" sId="5" odxf="1" dxf="1" numFmtId="4">
    <nc r="C46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2" sId="5" odxf="1" dxf="1" numFmtId="4">
    <nc r="D46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E461" start="0" length="0">
    <dxf>
      <fill>
        <patternFill patternType="none">
          <bgColor indexed="65"/>
        </patternFill>
      </fill>
    </dxf>
  </rfmt>
  <rcc rId="1703" sId="5" odxf="1" dxf="1">
    <nc r="F461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4" sId="5" odxf="1" dxf="1">
    <nc r="G461">
      <f>G462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5" sId="5" odxf="1" dxf="1">
    <nc r="H461">
      <f>H462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6" sId="5" odxf="1" dxf="1">
    <nc r="A462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707" sId="5" odxf="1" dxf="1">
    <nc r="B462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8" sId="5" odxf="1" dxf="1" numFmtId="4">
    <nc r="C462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09" sId="5" odxf="1" dxf="1" numFmtId="4">
    <nc r="D462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E462" start="0" length="0">
    <dxf>
      <fill>
        <patternFill patternType="none">
          <bgColor indexed="65"/>
        </patternFill>
      </fill>
    </dxf>
  </rfmt>
  <rcc rId="1710" sId="5" odxf="1" dxf="1">
    <nc r="F462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1" sId="5" odxf="1" dxf="1">
    <nc r="G462">
      <f>G463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2" sId="5" odxf="1" dxf="1">
    <nc r="H462">
      <f>H463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3" sId="5" odxf="1" dxf="1">
    <nc r="A463" t="inlineStr">
      <is>
        <t>Субсидии бюджетным учреждениям на иные цели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4" sId="5" odxf="1" dxf="1">
    <nc r="B463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5" sId="5" odxf="1" dxf="1" numFmtId="4">
    <nc r="C463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6" sId="5" odxf="1" dxf="1" numFmtId="4">
    <nc r="D463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E463" start="0" length="0">
    <dxf>
      <fill>
        <patternFill patternType="none">
          <bgColor indexed="65"/>
        </patternFill>
      </fill>
    </dxf>
  </rfmt>
  <rcc rId="1717" sId="5" odxf="1" dxf="1">
    <nc r="F463" t="inlineStr">
      <is>
        <t>612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5" sqref="G463" start="0" length="0">
    <dxf>
      <fill>
        <patternFill patternType="none">
          <bgColor indexed="65"/>
        </patternFill>
      </fill>
    </dxf>
  </rfmt>
  <rfmt sheetId="5" sqref="H463" start="0" length="0">
    <dxf>
      <fill>
        <patternFill patternType="none">
          <bgColor indexed="65"/>
        </patternFill>
      </fill>
    </dxf>
  </rfmt>
  <rfmt sheetId="5" sqref="A463:H463">
    <dxf>
      <fill>
        <patternFill patternType="solid">
          <bgColor theme="8" tint="0.79998168889431442"/>
        </patternFill>
      </fill>
    </dxf>
  </rfmt>
  <rrc rId="1718" sId="5" ref="A464:XFD464" action="deleteRow">
    <undo index="0" exp="ref" v="1" dr="H464" r="H463" sId="5"/>
    <undo index="0" exp="ref" v="1" dr="G464" r="G463" sId="5"/>
    <rfmt sheetId="5" xfDxf="1" sqref="A464:XFD464" start="0" length="0"/>
    <rfmt sheetId="5" sqref="A464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B464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C464" start="0" length="0">
      <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D464" start="0" length="0">
      <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E464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F464" start="0" length="0">
      <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G464" start="0" length="0">
      <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fmt sheetId="5" sqref="H464" start="0" length="0">
      <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</rrc>
  <rcc rId="1719" sId="5">
    <nc r="E463" t="inlineStr">
      <is>
        <t>99 0 8215</t>
      </is>
    </nc>
  </rcc>
  <rcc rId="1720" sId="5">
    <nc r="E462" t="inlineStr">
      <is>
        <t>99 0 8215</t>
      </is>
    </nc>
  </rcc>
  <rcc rId="1721" sId="5">
    <nc r="E461" t="inlineStr">
      <is>
        <t>99 0 8215</t>
      </is>
    </nc>
  </rcc>
  <rcc rId="1722" sId="5">
    <nc r="E460" t="inlineStr">
      <is>
        <t>99 0 8215</t>
      </is>
    </nc>
  </rcc>
  <rcc rId="1723" sId="5" numFmtId="4">
    <nc r="G463">
      <v>685</v>
    </nc>
  </rcc>
  <rcc rId="1724" sId="5" numFmtId="4">
    <nc r="H463">
      <v>685</v>
    </nc>
  </rcc>
  <rcc rId="1725" sId="5" numFmtId="4">
    <oc r="G457">
      <f>G458+G459</f>
    </oc>
    <nc r="G457">
      <v>889.7</v>
    </nc>
  </rcc>
  <rcc rId="1726" sId="5" numFmtId="4">
    <oc r="H457">
      <f>H458+H459</f>
    </oc>
    <nc r="H457">
      <v>889.7</v>
    </nc>
  </rcc>
  <rrc rId="1727" sId="5" ref="A458:XFD458" action="deleteRow">
    <rfmt sheetId="5" xfDxf="1" sqref="A458:XFD458" start="0" length="0"/>
    <rcc rId="0" sId="5" dxf="1">
      <nc r="A458" t="inlineStr">
        <is>
          <t xml:space="preserve"> за счет субсидии республиканского бюджета РК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58">
        <v>8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58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58" t="inlineStr">
        <is>
          <t>99 0 7215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58" t="inlineStr">
        <is>
          <t>612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458">
        <v>889.7</v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458">
        <v>889.7</v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rc rId="1728" sId="5" ref="A458:XFD458" action="deleteRow">
    <rfmt sheetId="5" xfDxf="1" sqref="A458:XFD458" start="0" length="0"/>
    <rcc rId="0" sId="5" dxf="1">
      <nc r="A458" t="inlineStr">
        <is>
          <t xml:space="preserve"> за счет средств МО МР "Печора" 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B458" t="inlineStr">
        <is>
          <t>956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C458">
        <v>8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D458">
        <v>1</v>
      </nc>
      <ndxf>
        <font>
          <sz val="10"/>
          <color auto="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E458" t="inlineStr">
        <is>
          <t>99 0 7215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>
      <nc r="F458" t="inlineStr">
        <is>
          <t>612</t>
        </is>
      </nc>
      <ndxf>
        <font>
          <sz val="10"/>
          <color auto="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G458">
        <v>685</v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5" dxf="1" numFmtId="4">
      <nc r="H458">
        <v>685</v>
      </nc>
      <ndxf>
        <font>
          <sz val="11"/>
          <color auto="1"/>
          <name val="Times New Roman"/>
          <scheme val="none"/>
        </font>
        <numFmt numFmtId="171" formatCode="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fmt sheetId="5" sqref="A457:H457">
    <dxf>
      <fill>
        <patternFill patternType="solid">
          <bgColor theme="8" tint="0.79998168889431442"/>
        </patternFill>
      </fill>
    </dxf>
  </rfmt>
  <rcc rId="1729" sId="5">
    <oc r="G408">
      <f>G409+G413+G422+G440+G449+G435+G454</f>
    </oc>
    <nc r="G408">
      <f>G409+G413+G422+G440+G449+G435+G454+G458</f>
    </nc>
  </rcc>
  <rcc rId="1730" sId="5">
    <oc r="H408">
      <f>H409+H413+H422+H440+H449+H435+H454</f>
    </oc>
    <nc r="H408">
      <f>H409+H413+H422+H440+H449+H435+H454+H458</f>
    </nc>
  </rcc>
  <rcv guid="{DA15D12B-B687-4104-AF35-4470F046E021}" action="delete"/>
  <rdn rId="0" localSheetId="3" customView="1" name="Z_DA15D12B_B687_4104_AF35_4470F046E021_.wvu.FilterData" hidden="1" oldHidden="1">
    <formula>'2014 год'!$A$11:$G$1070</formula>
    <oldFormula>'2014 год'!$A$11:$G$1070</oldFormula>
  </rdn>
  <rdn rId="0" localSheetId="5" customView="1" name="Z_DA15D12B_B687_4104_AF35_4470F046E021_.wvu.PrintArea" hidden="1" oldHidden="1">
    <formula>'2015-2016 годы'!$A$5:$H$758</formula>
    <oldFormula>'2015-2016 годы'!$A$5:$H$758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годы'!$A$13:$H$760</formula>
    <oldFormula>'2015-2016 годы'!$A$13:$H$760</oldFormula>
  </rdn>
  <rcv guid="{DA15D12B-B687-4104-AF35-4470F046E021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c rId="1474" sId="3" numFmtId="4">
    <oc r="H234">
      <v>-9354.7000000000007</v>
    </oc>
    <nc r="H234">
      <f>2125.3-9354.7</f>
    </nc>
  </rcc>
  <rcc rId="1475" sId="3" numFmtId="4">
    <nc r="H302">
      <v>-2125.3000000000002</v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годы'!$A$11:$L$758</formula>
    <oldFormula>'2015-2016 годы'!$A$11:$L$758</oldFormula>
  </rdn>
  <rcv guid="{EA1929C7-85F7-40DE-826A-94377FC9966E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cc rId="379" sId="3">
    <oc r="J10">
      <f>225027.1+61545.6+25438.7+119.3+2096.9+11615.9+12.1+23239.9</f>
    </oc>
    <nc r="J10">
      <f>225027.1+61545.6+25438.7+119.3+2096.9+13355.9+2031.2+12.1+23239.9</f>
    </nc>
  </rcc>
  <rcv guid="{DA15D12B-B687-4104-AF35-4470F046E021}" action="delete"/>
  <rdn rId="0" localSheetId="3" customView="1" name="Z_DA15D12B_B687_4104_AF35_4470F046E021_.wvu.PrintArea" hidden="1" oldHidden="1">
    <formula>'2014 год'!$A$1:$G$1021</formula>
    <oldFormula>'2014 год'!$A$1:$G$1021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год'!$A$11:$G$1021</formula>
    <oldFormula>'2014 год'!$A$11:$G$1021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c rId="371" sId="3">
    <nc r="J9">
      <f>'\\server\Бюджет 2014\МУНИЦИПАЛЬНЫЙ район\Решения о бюджете муниципального района\Решение от 03.2014 №\[Разработочная.xls]Лист1'!$F$64</f>
    </nc>
  </rcc>
  <rfmt sheetId="3" sqref="J9">
    <dxf>
      <numFmt numFmtId="166" formatCode="#,##0.0"/>
    </dxf>
  </rfmt>
  <rcc rId="372" sId="3" odxf="1" dxf="1">
    <nc r="K9">
      <f>J10-J9</f>
    </nc>
    <odxf>
      <numFmt numFmtId="0" formatCode="General"/>
    </odxf>
    <ndxf>
      <numFmt numFmtId="166" formatCode="#,##0.0"/>
    </ndxf>
  </rcc>
  <rcv guid="{DA15D12B-B687-4104-AF35-4470F046E021}" action="delete"/>
  <rdn rId="0" localSheetId="3" customView="1" name="Z_DA15D12B_B687_4104_AF35_4470F046E021_.wvu.PrintArea" hidden="1" oldHidden="1">
    <formula>'2014 год'!$A$1:$G$1021</formula>
    <oldFormula>'2014 год'!$A$1:$G$1021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год'!$A$11:$G$1021</formula>
    <oldFormula>'2014 год'!$A$11:$G$1021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811111.xml><?xml version="1.0" encoding="utf-8"?>
<revisions xmlns="http://schemas.openxmlformats.org/spreadsheetml/2006/main" xmlns:r="http://schemas.openxmlformats.org/officeDocument/2006/relationships">
  <rcc rId="334" sId="3">
    <oc r="A825" t="inlineStr">
      <is>
        <t>Реализация инвестиционных проектов в сфереобщего образования</t>
      </is>
    </oc>
    <nc r="A825" t="inlineStr">
      <is>
        <t>Реализация инвестиционных проектов в сфере общего образования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год'!$A$1:$I$1021</formula>
    <oldFormula>'2014 год'!$A$1:$I$1021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год'!$A$8:$F$1021</formula>
    <oldFormula>'2014 год'!$A$8:$F$1021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8111111.xml><?xml version="1.0" encoding="utf-8"?>
<revisions xmlns="http://schemas.openxmlformats.org/spreadsheetml/2006/main" xmlns:r="http://schemas.openxmlformats.org/officeDocument/2006/relationships">
  <rrc rId="315" sId="3" ref="A825:XFD825" action="insertRow">
    <undo index="0" exp="area" ref3D="1" dr="$G$1:$G$1048576" dn="Z_5B0ECC04_287D_41FE_BA8D_5B249E27F599_.wvu.Cols" sId="3"/>
  </rrc>
  <rfmt sheetId="3" sqref="A825:I825">
    <dxf>
      <fill>
        <patternFill patternType="none">
          <bgColor auto="1"/>
        </patternFill>
      </fill>
    </dxf>
  </rfmt>
  <rcc rId="316" sId="3">
    <nc r="B825" t="inlineStr">
      <is>
        <t>975</t>
      </is>
    </nc>
  </rcc>
  <rcc rId="317" sId="3" numFmtId="4">
    <nc r="C825">
      <v>7</v>
    </nc>
  </rcc>
  <rcc rId="318" sId="3" numFmtId="4">
    <nc r="D825">
      <v>2</v>
    </nc>
  </rcc>
  <rcc rId="319" sId="3">
    <nc r="E825" t="inlineStr">
      <is>
        <t>99 0 4307</t>
      </is>
    </nc>
  </rcc>
  <rcc rId="320" sId="3">
    <nc r="G825">
      <f>G826</f>
    </nc>
  </rcc>
  <rcc rId="321" sId="3">
    <nc r="H825">
      <f>H826</f>
    </nc>
  </rcc>
  <rcc rId="322" sId="3">
    <nc r="I825">
      <f>I826</f>
    </nc>
  </rcc>
  <rcc rId="323" sId="3">
    <oc r="G787">
      <f>G788+G796+G801+G808+G813+G818+G829+G839+G834+G826</f>
    </oc>
    <nc r="G787">
      <f>G788+G796+G801+G808+G813+G818+G829+G839+G834+G825</f>
    </nc>
  </rcc>
  <rcc rId="324" sId="3">
    <oc r="H787">
      <f>H788+H796+H801+H808+H813+H818+H829+H839+H834+H826</f>
    </oc>
    <nc r="H787">
      <f>H788+H796+H801+H808+H813+H818+H829+H839+H834+H825</f>
    </nc>
  </rcc>
  <rcc rId="325" sId="3">
    <oc r="I787">
      <f>I788+I796+I801+I808+I813+I818+I829+I839+I834+I826</f>
    </oc>
    <nc r="I787">
      <f>I788+I796+I801+I808+I813+I818+I829+I839+I834+I825</f>
    </nc>
  </rcc>
  <rcc rId="326" sId="3">
    <nc r="A825" t="inlineStr">
      <is>
        <t>Реализация инвестиционных проектов в сфереобщего образования</t>
      </is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год'!$A$1:$I$1021</formula>
    <oldFormula>'2014 год'!$A$1:$I$1021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год'!$A$8:$F$1021</formula>
    <oldFormula>'2014 год'!$A$8:$F$1021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8112.xml><?xml version="1.0" encoding="utf-8"?>
<revisions xmlns="http://schemas.openxmlformats.org/spreadsheetml/2006/main" xmlns:r="http://schemas.openxmlformats.org/officeDocument/2006/relationships">
  <rcc rId="454" sId="3">
    <nc r="A147" t="inlineStr">
      <is>
        <t>Водное хозяйство</t>
      </is>
    </nc>
  </rcc>
  <rcc rId="455" sId="3" odxf="1" dxf="1">
    <nc r="A148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456" sId="3">
    <nc r="A149" t="inlineStr">
      <is>
        <t>Мероприятия в области использования водных объектов</t>
      </is>
    </nc>
  </rcc>
  <rcc rId="457" sId="3" odxf="1" dxf="1">
    <nc r="A150" t="inlineStr">
      <is>
        <t>Закупка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v guid="{EA1929C7-85F7-40DE-826A-94377FC9966E}" action="delete"/>
  <rdn rId="0" localSheetId="3" customView="1" name="Z_EA1929C7_85F7_40DE_826A_94377FC9966E_.wvu.PrintArea" hidden="1" oldHidden="1">
    <formula>'2014 год'!$A$1:$I$1027</formula>
    <oldFormula>'2014 год'!$A$1:$I$1027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год'!$A$8:$F$1027</formula>
    <oldFormula>'2014 год'!$A$8:$F$1027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8113.xml><?xml version="1.0" encoding="utf-8"?>
<revisions xmlns="http://schemas.openxmlformats.org/spreadsheetml/2006/main" xmlns:r="http://schemas.openxmlformats.org/officeDocument/2006/relationships">
  <rcc rId="548" sId="3" numFmtId="4">
    <oc r="H285">
      <v>26800</v>
    </oc>
    <nc r="H285">
      <v>30483.4</v>
    </nc>
  </rcc>
  <rrc rId="549" sId="3" ref="A290:XFD290" action="insertRow">
    <undo index="0" exp="area" ref3D="1" dr="$G$1:$G$1048576" dn="Z_5B0ECC04_287D_41FE_BA8D_5B249E27F599_.wvu.Cols" sId="3"/>
  </rrc>
  <rrc rId="550" sId="3" ref="A290:XFD290" action="insertRow">
    <undo index="0" exp="area" ref3D="1" dr="$G$1:$G$1048576" dn="Z_5B0ECC04_287D_41FE_BA8D_5B249E27F599_.wvu.Cols" sId="3"/>
  </rrc>
  <rrc rId="551" sId="3" ref="A290:XFD290" action="insertRow">
    <undo index="0" exp="area" ref3D="1" dr="$G$1:$G$1048576" dn="Z_5B0ECC04_287D_41FE_BA8D_5B249E27F599_.wvu.Cols" sId="3"/>
  </rrc>
  <rrc rId="552" sId="3" ref="A290:XFD290" action="insertRow">
    <undo index="0" exp="area" ref3D="1" dr="$G$1:$G$1048576" dn="Z_5B0ECC04_287D_41FE_BA8D_5B249E27F599_.wvu.Cols" sId="3"/>
  </rrc>
  <rfmt sheetId="3" sqref="A290" start="0" length="0">
    <dxf>
      <numFmt numFmtId="0" formatCode="General"/>
      <fill>
        <patternFill patternType="none">
          <bgColor indexed="65"/>
        </patternFill>
      </fill>
      <alignment horizontal="left" readingOrder="0"/>
    </dxf>
  </rfmt>
  <rcc rId="553" sId="3" odxf="1" dxf="1">
    <nc r="B290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54" sId="3" odxf="1" dxf="1">
    <nc r="C290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55" sId="3" odxf="1" dxf="1">
    <nc r="D290" t="inlineStr">
      <is>
        <t>02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0" start="0" length="0">
    <dxf>
      <fill>
        <patternFill>
          <bgColor theme="0"/>
        </patternFill>
      </fill>
    </dxf>
  </rfmt>
  <rfmt sheetId="3" sqref="F290" start="0" length="0">
    <dxf>
      <fill>
        <patternFill patternType="none">
          <bgColor indexed="65"/>
        </patternFill>
      </fill>
    </dxf>
  </rfmt>
  <rfmt sheetId="3" sqref="G290" start="0" length="0">
    <dxf>
      <fill>
        <patternFill>
          <bgColor theme="0"/>
        </patternFill>
      </fill>
    </dxf>
  </rfmt>
  <rcc rId="556" sId="3" odxf="1" dxf="1">
    <nc r="H290">
      <f>H291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57" sId="3" odxf="1" dxf="1">
    <nc r="I290">
      <f>I291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58" sId="3" odxf="1" dxf="1">
    <nc r="A291" t="inlineStr">
      <is>
        <t>Капитальные вложения в объекты недвижимого имущества государственной (муниципальной) собственности</t>
      </is>
    </nc>
    <odxf>
      <font>
        <sz val="9"/>
        <name val="Times New Roman"/>
        <scheme val="none"/>
      </font>
      <fill>
        <patternFill patternType="solid">
          <bgColor theme="8" tint="0.79998168889431442"/>
        </patternFill>
      </fill>
      <alignment horizontal="justify" readingOrder="0"/>
    </odxf>
    <ndxf>
      <font>
        <sz val="9"/>
        <color theme="1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559" sId="3" odxf="1" dxf="1">
    <nc r="B291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0" sId="3" odxf="1" dxf="1">
    <nc r="C291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1" sId="3" odxf="1" dxf="1">
    <nc r="D291" t="inlineStr">
      <is>
        <t>02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1" start="0" length="0">
    <dxf>
      <fill>
        <patternFill>
          <bgColor theme="0"/>
        </patternFill>
      </fill>
    </dxf>
  </rfmt>
  <rcc rId="562" sId="3" odxf="1" dxf="1">
    <nc r="F291" t="inlineStr">
      <is>
        <t>400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91" start="0" length="0">
    <dxf>
      <fill>
        <patternFill>
          <bgColor theme="0"/>
        </patternFill>
      </fill>
    </dxf>
  </rfmt>
  <rcc rId="563" sId="3" odxf="1" dxf="1">
    <nc r="H291">
      <f>H292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64" sId="3" odxf="1" dxf="1">
    <nc r="I291">
      <f>I292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65" sId="3" odxf="1" dxf="1">
    <nc r="A292" t="inlineStr">
      <is>
        <t>Бюджетные инвестиции</t>
      </is>
    </nc>
    <odxf>
      <fill>
        <patternFill patternType="solid">
          <bgColor theme="8" tint="0.79998168889431442"/>
        </patternFill>
      </fill>
      <alignment horizontal="justify" readingOrder="0"/>
    </odxf>
    <ndxf>
      <fill>
        <patternFill patternType="none">
          <bgColor indexed="65"/>
        </patternFill>
      </fill>
      <alignment horizontal="left" readingOrder="0"/>
    </ndxf>
  </rcc>
  <rcc rId="566" sId="3" odxf="1" dxf="1">
    <nc r="B292" t="inlineStr">
      <is>
        <t>923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7" sId="3" odxf="1" dxf="1">
    <nc r="C292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568" sId="3" odxf="1" dxf="1">
    <nc r="D292" t="inlineStr">
      <is>
        <t>02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E292" start="0" length="0">
    <dxf>
      <fill>
        <patternFill>
          <bgColor theme="0"/>
        </patternFill>
      </fill>
    </dxf>
  </rfmt>
  <rcc rId="569" sId="3" odxf="1" dxf="1">
    <nc r="F292" t="inlineStr">
      <is>
        <t>410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3" sqref="G292" start="0" length="0">
    <dxf>
      <fill>
        <patternFill>
          <bgColor theme="0"/>
        </patternFill>
      </fill>
    </dxf>
  </rfmt>
  <rcc rId="570" sId="3" odxf="1" dxf="1">
    <nc r="H292">
      <f>H293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71" sId="3" odxf="1" dxf="1">
    <nc r="I292">
      <f>I293</f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572" sId="3">
    <nc r="A293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573" sId="3">
    <nc r="B293" t="inlineStr">
      <is>
        <t>923</t>
      </is>
    </nc>
  </rcc>
  <rcc rId="574" sId="3">
    <nc r="C293" t="inlineStr">
      <is>
        <t>05</t>
      </is>
    </nc>
  </rcc>
  <rcc rId="575" sId="3">
    <nc r="D293" t="inlineStr">
      <is>
        <t>02</t>
      </is>
    </nc>
  </rcc>
  <rcc rId="576" sId="3">
    <nc r="F293" t="inlineStr">
      <is>
        <t>414</t>
      </is>
    </nc>
  </rcc>
  <rcc rId="577" sId="3">
    <nc r="I293">
      <f>G293+H293</f>
    </nc>
  </rcc>
  <rcc rId="578" sId="3">
    <nc r="E290" t="inlineStr">
      <is>
        <t>99 0 4308</t>
      </is>
    </nc>
  </rcc>
  <rcc rId="579" sId="3">
    <nc r="E291" t="inlineStr">
      <is>
        <t>99 0 4308</t>
      </is>
    </nc>
  </rcc>
  <rcc rId="580" sId="3">
    <nc r="E292" t="inlineStr">
      <is>
        <t>99 0 4308</t>
      </is>
    </nc>
  </rcc>
  <rcc rId="581" sId="3">
    <nc r="E293" t="inlineStr">
      <is>
        <t>99 0 4308</t>
      </is>
    </nc>
  </rcc>
  <rcc rId="582" sId="3">
    <nc r="A290" t="inlineStr">
      <is>
        <t>Реализация инвестиционных проектов в сфере жилищного строительства</t>
      </is>
    </nc>
  </rcc>
  <rcv guid="{EA1929C7-85F7-40DE-826A-94377FC9966E}" action="delete"/>
  <rdn rId="0" localSheetId="3" customView="1" name="Z_EA1929C7_85F7_40DE_826A_94377FC9966E_.wvu.PrintArea" hidden="1" oldHidden="1">
    <formula>'2014 год'!$A$1:$I$1037</formula>
    <oldFormula>'2014 год'!$A$1:$I$1037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год'!$A$8:$F$1037</formula>
    <oldFormula>'2014 год'!$A$8:$F$1037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82.xml><?xml version="1.0" encoding="utf-8"?>
<revisions xmlns="http://schemas.openxmlformats.org/spreadsheetml/2006/main" xmlns:r="http://schemas.openxmlformats.org/officeDocument/2006/relationships">
  <rcc rId="1280" sId="3" numFmtId="4">
    <oc r="H285">
      <v>431.7</v>
    </oc>
    <nc r="H285">
      <v>440.8</v>
    </nc>
  </rcc>
  <rrc rId="1281" sId="3" ref="A349:XFD349" action="insertRow">
    <undo index="0" exp="area" ref3D="1" dr="$G$1:$G$1048576" dn="Z_5B0ECC04_287D_41FE_BA8D_5B249E27F599_.wvu.Cols" sId="3"/>
  </rrc>
  <rcc rId="1282" sId="3">
    <nc r="F349" t="inlineStr">
      <is>
        <t>112</t>
      </is>
    </nc>
  </rcc>
  <rcc rId="1283" sId="3" numFmtId="4">
    <nc r="H349">
      <v>323.89999999999998</v>
    </nc>
  </rcc>
  <rcc rId="1284" sId="3" numFmtId="4">
    <oc r="H352">
      <v>1080</v>
    </oc>
    <nc r="H352">
      <v>736.5</v>
    </nc>
  </rcc>
  <rcc rId="1285" sId="3" numFmtId="4">
    <oc r="H353">
      <v>2520</v>
    </oc>
    <nc r="H353">
      <v>2539.6</v>
    </nc>
  </rcc>
  <rcc rId="1286" sId="3">
    <oc r="H347">
      <f>H348</f>
    </oc>
    <nc r="H347">
      <f>-H348+H349</f>
    </nc>
  </rcc>
  <rcc rId="1287" sId="3">
    <oc r="I347">
      <f>I348</f>
    </oc>
    <nc r="I347">
      <f>I348+I349</f>
    </nc>
  </rcc>
  <rcc rId="1288" sId="3">
    <nc r="I349">
      <f>H349</f>
    </nc>
  </rcc>
  <rcv guid="{EA1929C7-85F7-40DE-826A-94377FC9966E}" action="delete"/>
  <rdn rId="0" localSheetId="3" customView="1" name="Z_EA1929C7_85F7_40DE_826A_94377FC9966E_.wvu.PrintArea" hidden="1" oldHidden="1">
    <formula>'2014 год'!$A$1:$I$1058</formula>
    <oldFormula>'2014 год'!$A$1:$I$1058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год'!$A$8:$F$1058</formula>
    <oldFormula>'2014 год'!$A$8:$F$1058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82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год'!$A$1:$G$1057</formula>
    <oldFormula>'2014 год'!$A$1:$G$1057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год'!$A$11:$G$1057</formula>
    <oldFormula>'2014 год'!$A$11:$G$1057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8211.xml><?xml version="1.0" encoding="utf-8"?>
<revisions xmlns="http://schemas.openxmlformats.org/spreadsheetml/2006/main" xmlns:r="http://schemas.openxmlformats.org/officeDocument/2006/relationships">
  <rcv guid="{EA1929C7-85F7-40DE-826A-94377FC9966E}" action="delete"/>
  <rdn rId="0" localSheetId="3" customView="1" name="Z_EA1929C7_85F7_40DE_826A_94377FC9966E_.wvu.PrintArea" hidden="1" oldHidden="1">
    <formula>'2014 год'!$A$1:$I$1045</formula>
    <oldFormula>'2014 год'!$A$1:$I$1045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год'!$A$8:$F$1045</formula>
    <oldFormula>'2014 год'!$A$8:$F$1045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c rId="699" sId="3" numFmtId="4">
    <nc r="H436">
      <v>8.6</v>
    </nc>
  </rcc>
  <rcc rId="700" sId="3">
    <nc r="H435">
      <f>H436</f>
    </nc>
  </rcc>
  <rcc rId="701" sId="3">
    <nc r="H434">
      <f>H435</f>
    </nc>
  </rcc>
  <rcc rId="702" sId="3">
    <nc r="H433">
      <f>H434</f>
    </nc>
  </rcc>
  <rcc rId="703" sId="3">
    <nc r="I436">
      <f>H436</f>
    </nc>
  </rcc>
  <rcc rId="704" sId="3">
    <nc r="I435">
      <f>I436</f>
    </nc>
  </rcc>
  <rcc rId="705" sId="3">
    <nc r="I434">
      <f>I435</f>
    </nc>
  </rcc>
  <rcc rId="706" sId="3">
    <nc r="I433">
      <f>I434</f>
    </nc>
  </rcc>
  <rcv guid="{EA1929C7-85F7-40DE-826A-94377FC9966E}" action="delete"/>
  <rdn rId="0" localSheetId="3" customView="1" name="Z_EA1929C7_85F7_40DE_826A_94377FC9966E_.wvu.PrintArea" hidden="1" oldHidden="1">
    <formula>'2014 год'!$A$1:$I$1045</formula>
    <oldFormula>'2014 год'!$A$1:$I$1045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год'!$A$8:$F$1045</formula>
    <oldFormula>'2014 год'!$A$8:$F$1045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rc rId="399" sId="3" ref="A147:XFD147" action="insertRow">
    <undo index="0" exp="area" ref3D="1" dr="$G$1:$G$1048576" dn="Z_5B0ECC04_287D_41FE_BA8D_5B249E27F599_.wvu.Cols" sId="3"/>
  </rrc>
  <rrc rId="400" sId="3" ref="A147:XFD147" action="insertRow">
    <undo index="0" exp="area" ref3D="1" dr="$G$1:$G$1048576" dn="Z_5B0ECC04_287D_41FE_BA8D_5B249E27F599_.wvu.Cols" sId="3"/>
  </rrc>
  <rrc rId="401" sId="3" ref="A147:XFD147" action="insertRow">
    <undo index="0" exp="area" ref3D="1" dr="$G$1:$G$1048576" dn="Z_5B0ECC04_287D_41FE_BA8D_5B249E27F599_.wvu.Cols" sId="3"/>
  </rrc>
  <rcc rId="402" sId="3">
    <nc r="B147" t="inlineStr">
      <is>
        <t>923</t>
      </is>
    </nc>
  </rcc>
  <rcc rId="403" sId="3">
    <nc r="C147" t="inlineStr">
      <is>
        <t>04</t>
      </is>
    </nc>
  </rcc>
  <rcc rId="404" sId="3">
    <nc r="D147" t="inlineStr">
      <is>
        <t>06</t>
      </is>
    </nc>
  </rcc>
  <rfmt sheetId="3" sqref="A147:I148">
    <dxf>
      <fill>
        <patternFill>
          <bgColor theme="0"/>
        </patternFill>
      </fill>
    </dxf>
  </rfmt>
  <rrc rId="405" sId="3" ref="A148:XFD148" action="insertRow">
    <undo index="0" exp="area" ref3D="1" dr="$G$1:$G$1048576" dn="Z_5B0ECC04_287D_41FE_BA8D_5B249E27F599_.wvu.Cols" sId="3"/>
  </rrc>
  <rcc rId="406" sId="3">
    <nc r="B148" t="inlineStr">
      <is>
        <t>923</t>
      </is>
    </nc>
  </rcc>
  <rcc rId="407" sId="3">
    <nc r="C148" t="inlineStr">
      <is>
        <t>04</t>
      </is>
    </nc>
  </rcc>
  <rcc rId="408" sId="3">
    <nc r="D148" t="inlineStr">
      <is>
        <t>06</t>
      </is>
    </nc>
  </rcc>
  <rcc rId="409" sId="3">
    <nc r="B149" t="inlineStr">
      <is>
        <t>923</t>
      </is>
    </nc>
  </rcc>
  <rcc rId="410" sId="3">
    <nc r="C149" t="inlineStr">
      <is>
        <t>04</t>
      </is>
    </nc>
  </rcc>
  <rcc rId="411" sId="3">
    <nc r="D149" t="inlineStr">
      <is>
        <t>06</t>
      </is>
    </nc>
  </rcc>
  <rcc rId="412" sId="3">
    <nc r="E148" t="inlineStr">
      <is>
        <t>99 0 0000</t>
      </is>
    </nc>
  </rcc>
  <rrc rId="413" sId="3" ref="A149:XFD149" action="insertRow">
    <undo index="0" exp="area" ref3D="1" dr="$G$1:$G$1048576" dn="Z_5B0ECC04_287D_41FE_BA8D_5B249E27F599_.wvu.Cols" sId="3"/>
  </rrc>
  <rcc rId="414" sId="3">
    <nc r="B149" t="inlineStr">
      <is>
        <t>923</t>
      </is>
    </nc>
  </rcc>
  <rcc rId="415" sId="3">
    <nc r="C149" t="inlineStr">
      <is>
        <t>04</t>
      </is>
    </nc>
  </rcc>
  <rcc rId="416" sId="3">
    <nc r="D149" t="inlineStr">
      <is>
        <t>06</t>
      </is>
    </nc>
  </rcc>
  <rcc rId="417" sId="3">
    <nc r="E149" t="inlineStr">
      <is>
        <t>99 0 2610</t>
      </is>
    </nc>
  </rcc>
  <rcc rId="418" sId="3">
    <nc r="E150" t="inlineStr">
      <is>
        <t>99 0 2610</t>
      </is>
    </nc>
  </rcc>
  <rcc rId="419" sId="3">
    <nc r="F150" t="inlineStr">
      <is>
        <t>200</t>
      </is>
    </nc>
  </rcc>
  <rrc rId="420" sId="3" ref="A151:XFD151" action="insertRow">
    <undo index="0" exp="area" ref3D="1" dr="$G$1:$G$1048576" dn="Z_5B0ECC04_287D_41FE_BA8D_5B249E27F599_.wvu.Cols" sId="3"/>
  </rrc>
  <rcc rId="421" sId="3" odxf="1" dxf="1">
    <nc r="A151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422" sId="3" odxf="1" dxf="1">
    <nc r="B151" t="inlineStr">
      <is>
        <t>923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23" sId="3" odxf="1" dxf="1">
    <nc r="C151" t="inlineStr">
      <is>
        <t>04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424" sId="3" odxf="1" dxf="1">
    <nc r="D151" t="inlineStr">
      <is>
        <t>05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fmt sheetId="3" sqref="E151" start="0" length="0">
    <dxf>
      <fill>
        <patternFill patternType="none">
          <bgColor indexed="65"/>
        </patternFill>
      </fill>
    </dxf>
  </rfmt>
  <rcc rId="425" sId="3" odxf="1" dxf="1">
    <nc r="F151" t="inlineStr">
      <is>
        <t>240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26" sId="3" odxf="1" dxf="1">
    <nc r="G151">
      <f>G152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427" sId="3" odxf="1" dxf="1">
    <nc r="H151">
      <f>H152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428" sId="3" odxf="1" dxf="1">
    <nc r="I151">
      <f>I152</f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429" sId="3">
    <nc r="A152" t="inlineStr">
      <is>
        <t>Прочая закупка товаров, работ и услуг для обеспечения государственных (муниципальных) нужд</t>
      </is>
    </nc>
  </rcc>
  <rcc rId="430" sId="3">
    <nc r="B152" t="inlineStr">
      <is>
        <t>923</t>
      </is>
    </nc>
  </rcc>
  <rcc rId="431" sId="3">
    <nc r="C152" t="inlineStr">
      <is>
        <t>04</t>
      </is>
    </nc>
  </rcc>
  <rcc rId="432" sId="3">
    <nc r="D152" t="inlineStr">
      <is>
        <t>05</t>
      </is>
    </nc>
  </rcc>
  <rcc rId="433" sId="3">
    <nc r="F152" t="inlineStr">
      <is>
        <t>244</t>
      </is>
    </nc>
  </rcc>
  <rcc rId="434" sId="3">
    <nc r="I152">
      <f>G152+H152</f>
    </nc>
  </rcc>
  <rcc rId="435" sId="3" odxf="1" dxf="1">
    <nc r="E151" t="inlineStr">
      <is>
        <t>99 0 2610</t>
      </is>
    </nc>
    <ndxf>
      <fill>
        <patternFill patternType="solid">
          <bgColor theme="0"/>
        </patternFill>
      </fill>
    </ndxf>
  </rcc>
  <rcc rId="436" sId="3">
    <nc r="E152" t="inlineStr">
      <is>
        <t>99 0 2610</t>
      </is>
    </nc>
  </rcc>
  <rcc rId="437" sId="3" numFmtId="4">
    <nc r="G152">
      <v>0</v>
    </nc>
  </rcc>
  <rcc rId="438" sId="3" numFmtId="4">
    <nc r="H152">
      <v>1000</v>
    </nc>
  </rcc>
  <rcc rId="439" sId="3">
    <nc r="H150">
      <f>H151</f>
    </nc>
  </rcc>
  <rcc rId="440" sId="3">
    <nc r="I150">
      <f>I151</f>
    </nc>
  </rcc>
  <rcc rId="441" sId="3">
    <nc r="H149">
      <f>H150</f>
    </nc>
  </rcc>
  <rcc rId="442" sId="3">
    <nc r="I149">
      <f>I150</f>
    </nc>
  </rcc>
  <rcc rId="443" sId="3">
    <nc r="H148">
      <f>H149</f>
    </nc>
  </rcc>
  <rcc rId="444" sId="3">
    <nc r="H147">
      <f>H148</f>
    </nc>
  </rcc>
  <rcc rId="445" sId="3">
    <nc r="I148">
      <f>I149</f>
    </nc>
  </rcc>
  <rcc rId="446" sId="3">
    <nc r="I147">
      <f>I148</f>
    </nc>
  </rcc>
  <rcc rId="447" sId="3">
    <oc r="H139">
      <f>H140+H153+H169+H198</f>
    </oc>
    <nc r="H139">
      <f>H140+H153+H169+H198+H147</f>
    </nc>
  </rcc>
  <rcc rId="448" sId="3">
    <oc r="I139">
      <f>I140+I153+I169+I198</f>
    </oc>
    <nc r="I139">
      <f>I140+I153+I169+I198+I147</f>
    </nc>
  </rcc>
  <rcv guid="{EA1929C7-85F7-40DE-826A-94377FC9966E}" action="delete"/>
  <rdn rId="0" localSheetId="3" customView="1" name="Z_EA1929C7_85F7_40DE_826A_94377FC9966E_.wvu.PrintArea" hidden="1" oldHidden="1">
    <formula>'2014 год'!$A$1:$I$1027</formula>
    <oldFormula>'2014 год'!$A$1:$I$1027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год'!$A$8:$F$1027</formula>
    <oldFormula>'2014 год'!$A$8:$F$1027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годы'!$A$11:$L$758</oldFormula>
  </rdn>
  <rcv guid="{EA1929C7-85F7-40DE-826A-94377FC9966E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год'!$A$1:$G$1021</formula>
    <oldFormula>'2014 год'!$A$1:$G$1021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год'!$A$11:$G$1021</formula>
    <oldFormula>'2014 год'!$A$11:$G$1021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757" sId="3">
    <o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oc>
    <nc r="J11">
      <f>'\\server\Бюджет 2014\МУНИЦИПАЛЬНЫЙ район\Решения о бюджете муниципального района\Решение от 05.03.2014 №\[Приложение 1,2 доходы МР.xlsx]2014 год'!E207+'\\server\Бюджет 2014\МУНИЦИПАЛЬНЫЙ район\Решения о бюджете муниципального района\Решение от 05.03.2014 №\[Приложение 5,6  источники МР.xlsx]2014 год'!L14</f>
    </nc>
  </rcc>
  <rcv guid="{167491D8-6D6D-447D-A119-5E65D8431081}" action="delete"/>
  <rdn rId="0" localSheetId="2" customView="1" name="Z_167491D8_6D6D_447D_A119_5E65D8431081_.wvu.PrintArea" hidden="1" oldHidden="1">
    <formula>'2014 '!$A$1:$D$60</formula>
    <oldFormula>'2014 '!$A$1:$D$60</oldFormula>
  </rdn>
  <rdn rId="0" localSheetId="3" customView="1" name="Z_167491D8_6D6D_447D_A119_5E65D8431081_.wvu.PrintArea" hidden="1" oldHidden="1">
    <formula>'2014 год'!$A$1:$I$1045</formula>
    <oldFormula>'2014 год'!$A$1:$I$1045</oldFormula>
  </rdn>
  <rdn rId="0" localSheetId="3" customView="1" name="Z_167491D8_6D6D_447D_A119_5E65D8431081_.wvu.PrintTitles" hidden="1" oldHidden="1">
    <formula>'2014 год'!$9:$10</formula>
    <oldFormula>'2014 год'!$9:$10</oldFormula>
  </rdn>
  <rdn rId="0" localSheetId="3" customView="1" name="Z_167491D8_6D6D_447D_A119_5E65D8431081_.wvu.FilterData" hidden="1" oldHidden="1">
    <formula>'2014 год'!$A$8:$F$1045</formula>
    <oldFormula>'2014 год'!$A$8:$F$1045</oldFormula>
  </rdn>
  <rdn rId="0" localSheetId="4" customView="1" name="Z_167491D8_6D6D_447D_A119_5E65D8431081_.wvu.PrintArea" hidden="1" oldHidden="1">
    <formula>'2015-2016'!$A$3:$E$64</formula>
    <oldFormula>'2015-2016'!$A$3:$E$64</oldFormula>
  </rdn>
  <rdn rId="0" localSheetId="5" customView="1" name="Z_167491D8_6D6D_447D_A119_5E65D8431081_.wvu.PrintArea" hidden="1" oldHidden="1">
    <formula>'2015-2016 годы'!$A$1:$H$756</formula>
    <oldFormula>'2015-2016 годы'!$A$1:$H$756</oldFormula>
  </rdn>
  <rdn rId="0" localSheetId="5" customView="1" name="Z_167491D8_6D6D_447D_A119_5E65D8431081_.wvu.FilterData" hidden="1" oldHidden="1">
    <formula>'2015-2016 годы'!$A$11:$L$758</formula>
    <oldFormula>'2015-2016 годы'!$A$11:$L$758</oldFormula>
  </rdn>
  <rcv guid="{167491D8-6D6D-447D-A119-5E65D8431081}" action="add"/>
</revisions>
</file>

<file path=xl/revisions/revisionLog1921.xml><?xml version="1.0" encoding="utf-8"?>
<revisions xmlns="http://schemas.openxmlformats.org/spreadsheetml/2006/main" xmlns:r="http://schemas.openxmlformats.org/officeDocument/2006/relationships">
  <rcc rId="750" sId="3">
    <oc r="H281">
      <f>2000+15000</f>
    </oc>
    <nc r="H281">
      <f>2000</f>
    </nc>
  </rcc>
  <rcc rId="751" sId="3" numFmtId="4">
    <nc r="H289">
      <v>15000</v>
    </nc>
  </rcc>
  <rcv guid="{EA1929C7-85F7-40DE-826A-94377FC9966E}" action="delete"/>
  <rdn rId="0" localSheetId="3" customView="1" name="Z_EA1929C7_85F7_40DE_826A_94377FC9966E_.wvu.PrintArea" hidden="1" oldHidden="1">
    <formula>'2014 год'!$A$1:$I$1045</formula>
    <oldFormula>'2014 год'!$A$1:$I$1045</oldFormula>
  </rdn>
  <rdn rId="0" localSheetId="3" customView="1" name="Z_EA1929C7_85F7_40DE_826A_94377FC9966E_.wvu.PrintTitles" hidden="1" oldHidden="1">
    <formula>'2014 год'!$9:$10</formula>
    <oldFormula>'2014 год'!$9:$10</oldFormula>
  </rdn>
  <rdn rId="0" localSheetId="3" customView="1" name="Z_EA1929C7_85F7_40DE_826A_94377FC9966E_.wvu.FilterData" hidden="1" oldHidden="1">
    <formula>'2014 год'!$A$8:$F$1045</formula>
    <oldFormula>'2014 год'!$A$8:$F$1045</oldFormula>
  </rdn>
  <rdn rId="0" localSheetId="5" customView="1" name="Z_EA1929C7_85F7_40DE_826A_94377FC9966E_.wvu.Rows" hidden="1" oldHidden="1">
    <formula>'2015-2016 годы'!$11:$12,'2015-2016 годы'!$421:$426</formula>
    <oldFormula>'2015-2016 годы'!$11:$12,'2015-2016 годы'!$421:$426</oldFormula>
  </rdn>
  <rdn rId="0" localSheetId="5" customView="1" name="Z_EA1929C7_85F7_40DE_826A_94377FC9966E_.wvu.FilterData" hidden="1" oldHidden="1">
    <formula>'2015-2016 годы'!$A$13:$H$758</formula>
    <oldFormula>'2015-2016 годы'!$A$13:$H$758</oldFormula>
  </rdn>
  <rcv guid="{EA1929C7-85F7-40DE-826A-94377FC9966E}" action="add"/>
</revisions>
</file>

<file path=xl/revisions/revisionLog19211.xml><?xml version="1.0" encoding="utf-8"?>
<revisions xmlns="http://schemas.openxmlformats.org/spreadsheetml/2006/main" xmlns:r="http://schemas.openxmlformats.org/officeDocument/2006/relationships">
  <rcv guid="{DA15D12B-B687-4104-AF35-4470F046E021}" action="delete"/>
  <rdn rId="0" localSheetId="3" customView="1" name="Z_DA15D12B_B687_4104_AF35_4470F046E021_.wvu.PrintArea" hidden="1" oldHidden="1">
    <formula>'2014 год'!$A$1:$G$1045</formula>
    <oldFormula>'2014 год'!$A$1:$G$1045</oldFormula>
  </rdn>
  <rdn rId="0" localSheetId="3" customView="1" name="Z_DA15D12B_B687_4104_AF35_4470F046E021_.wvu.PrintTitles" hidden="1" oldHidden="1">
    <formula>'2014 год'!$9:$10</formula>
    <oldFormula>'2014 год'!$9:$10</oldFormula>
  </rdn>
  <rdn rId="0" localSheetId="3" customView="1" name="Z_DA15D12B_B687_4104_AF35_4470F046E021_.wvu.FilterData" hidden="1" oldHidden="1">
    <formula>'2014 год'!$A$11:$G$1045</formula>
    <oldFormula>'2014 год'!$A$11:$G$1045</oldFormula>
  </rdn>
  <rdn rId="0" localSheetId="5" customView="1" name="Z_DA15D12B_B687_4104_AF35_4470F046E021_.wvu.PrintArea" hidden="1" oldHidden="1">
    <formula>'2015-2016 годы'!$A$5:$H$756</formula>
    <oldFormula>'2015-2016 годы'!$A$5:$H$756</oldFormula>
  </rdn>
  <rdn rId="0" localSheetId="5" customView="1" name="Z_DA15D12B_B687_4104_AF35_4470F046E021_.wvu.PrintTitles" hidden="1" oldHidden="1">
    <formula>'2015-2016 годы'!$11:$12</formula>
    <oldFormula>'2015-2016 годы'!$11:$12</oldFormula>
  </rdn>
  <rdn rId="0" localSheetId="5" customView="1" name="Z_DA15D12B_B687_4104_AF35_4470F046E021_.wvu.FilterData" hidden="1" oldHidden="1">
    <formula>'2015-2016 годы'!$A$13:$H$758</formula>
    <oldFormula>'2015-2016 годы'!$A$13:$H$758</oldFormula>
  </rdn>
  <rcv guid="{DA15D12B-B687-4104-AF35-4470F046E02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" sId="3">
    <oc r="B1003" t="inlineStr">
      <is>
        <t>975</t>
      </is>
    </oc>
    <nc r="B1003" t="inlineStr">
      <is>
        <t>992</t>
      </is>
    </nc>
  </rcc>
  <rcc rId="1253" sId="3">
    <oc r="B1004" t="inlineStr">
      <is>
        <t>975</t>
      </is>
    </oc>
    <nc r="B1004" t="inlineStr">
      <is>
        <t>992</t>
      </is>
    </nc>
  </rcc>
  <rcc rId="1254" sId="3">
    <oc r="B1005" t="inlineStr">
      <is>
        <t>975</t>
      </is>
    </oc>
    <nc r="B1005" t="inlineStr">
      <is>
        <t>992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2" sId="3">
    <oc r="J9">
      <f>'X:\Отдел организационной работы\Кузнецова Ю.Л\24-е заседание\решения\5-24-342\[Разработочная.xls]Лист1'!$N$68</f>
    </oc>
    <nc r="J9"/>
  </rcc>
  <rcc rId="1963" sId="3">
    <oc r="K9">
      <f>J10-J9</f>
    </oc>
    <nc r="K9"/>
  </rcc>
  <rcc rId="1964" sId="3">
    <oc r="J10">
      <f>225027.1+61545.6+25438.7+119.3+2096.9+13355.9+2031.2+12.1+23239.9</f>
    </oc>
    <nc r="J10"/>
  </rcc>
  <rcc rId="1965" sId="3">
    <oc r="K10">
      <f>J10-H11</f>
    </oc>
    <nc r="K10"/>
  </rcc>
  <rcc rId="1966" sId="3">
    <oc r="J11">
      <f>'X:\Отдел организационной работы\Кузнецова Ю.Л\24-е заседание\решения\5-24-342\[Приложение 1,2 доходы МР.xlsx]2014 год'!E207+'X:\Отдел организационной работы\Кузнецова Ю.Л\24-е заседание\решения\5-24-342\[Приложение 5,6  источники МР.xlsx]2014 год'!L14</f>
    </oc>
    <nc r="J11"/>
  </rcc>
  <rcc rId="1967" sId="3">
    <oc r="K11">
      <f>1664650+397792.5</f>
    </oc>
    <nc r="K11"/>
  </rcc>
  <rcc rId="1968" sId="3">
    <oc r="J12">
      <f>J11-I11</f>
    </oc>
    <nc r="J12"/>
  </rcc>
  <rcc rId="1969" sId="3">
    <oc r="K12">
      <f>K11-I11</f>
    </oc>
    <nc r="K12"/>
  </rcc>
  <rcc rId="1970" sId="3">
    <oc r="J40">
      <f>290505.4+200+258.9</f>
    </oc>
    <nc r="J40"/>
  </rcc>
  <rcc rId="1971" sId="3">
    <oc r="J41">
      <f>J40-H40</f>
    </oc>
    <nc r="J41"/>
  </rcc>
  <rcc rId="1972" sId="3">
    <oc r="J385">
      <f>+G399+G719+G994+G1023</f>
    </oc>
    <nc r="J385"/>
  </rcc>
  <rcc rId="1973" sId="3">
    <oc r="K385">
      <f>+H399+H719+H994+H1023</f>
    </oc>
    <nc r="K385"/>
  </rcc>
  <rcc rId="1974" sId="3">
    <oc r="L385">
      <f>+I399+I719+I994+I1023</f>
    </oc>
    <nc r="L385"/>
  </rcc>
  <rcc rId="1975" sId="3">
    <oc r="J391">
      <f>J385+G385</f>
    </oc>
    <nc r="J391"/>
  </rcc>
  <rcc rId="1976" sId="3">
    <oc r="K391">
      <f>K385+H385</f>
    </oc>
    <nc r="K391"/>
  </rcc>
  <rcc rId="1977" sId="3">
    <oc r="L391">
      <f>L385+I385</f>
    </oc>
    <nc r="L391"/>
  </rcc>
  <rcc rId="1978" sId="3">
    <oc r="J479">
      <v>12445.4</v>
    </oc>
    <nc r="J479"/>
  </rcc>
  <rcc rId="1979" sId="3">
    <oc r="J735">
      <v>1662</v>
    </oc>
    <nc r="J735"/>
  </rcc>
  <rcc rId="1980" sId="3">
    <oc r="K787">
      <f>G787+H787</f>
    </oc>
    <nc r="K787"/>
  </rcc>
  <rcc rId="1981" sId="3">
    <oc r="J787">
      <v>46641</v>
    </oc>
    <nc r="J787"/>
  </rcc>
  <rcc rId="1982" sId="3">
    <oc r="J1075">
      <f>G1057+G1051+G1041+G509+G184</f>
    </oc>
    <nc r="J1075"/>
  </rcc>
  <rcc rId="1983" sId="3">
    <oc r="K1075">
      <f>H1057+H1051+H1041+H509+H184</f>
    </oc>
    <nc r="K1075"/>
  </rcc>
  <rcc rId="1984" sId="3">
    <oc r="L1075">
      <f>I1057+I1051+I1041+I509+I184</f>
    </oc>
    <nc r="L1075"/>
  </rcc>
  <rdn rId="0" localSheetId="5" customView="1" name="Z_1C060685_541B_49B8_81E5_C9855E92EF71_.wvu.PrintTitles" hidden="1" oldHidden="1">
    <oldFormula>'2015-2016 годы'!$17:$18</oldFormula>
  </rdn>
  <rdn rId="0" localSheetId="5" customView="1" name="Z_1C060685_541B_49B8_81E5_C9855E92EF71_.wvu.Rows" hidden="1" oldHidden="1">
    <oldFormula>'2015-2016 годы'!#REF!,'2015-2016 годы'!$280:$282</oldFormula>
  </rdn>
  <rcv guid="{1C060685-541B-49B8-81E5-C9855E92EF71}" action="delete"/>
  <rdn rId="0" localSheetId="2" customView="1" name="Z_1C060685_541B_49B8_81E5_C9855E92EF71_.wvu.PrintArea" hidden="1" oldHidden="1">
    <formula>'2014 '!$A$1:$F$61</formula>
  </rdn>
  <rdn rId="0" localSheetId="3" customView="1" name="Z_1C060685_541B_49B8_81E5_C9855E92EF71_.wvu.PrintArea" hidden="1" oldHidden="1">
    <formula>'2014 год'!$A$1:$I$1075</formula>
    <oldFormula>'2014 год'!$A$1:$G$1075</oldFormula>
  </rdn>
  <rdn rId="0" localSheetId="3" customView="1" name="Z_1C060685_541B_49B8_81E5_C9855E92EF71_.wvu.Cols" hidden="1" oldHidden="1">
    <formula>'2014 год'!$G:$H</formula>
    <oldFormula>'2014 год'!#REF!</oldFormula>
  </rdn>
  <rdn rId="0" localSheetId="3" customView="1" name="Z_1C060685_541B_49B8_81E5_C9855E92EF71_.wvu.FilterData" hidden="1" oldHidden="1">
    <formula>'2014 год'!$A$8:$F$1075</formula>
    <oldFormula>'2014 год'!$A$8:$F$1075</oldFormula>
  </rdn>
  <rdn rId="0" localSheetId="4" customView="1" name="Z_1C060685_541B_49B8_81E5_C9855E92EF71_.wvu.PrintArea" hidden="1" oldHidden="1">
    <formula>'2015-2016'!$A$1:$E$64</formula>
  </rdn>
  <rdn rId="0" localSheetId="5" customView="1" name="Z_1C060685_541B_49B8_81E5_C9855E92EF71_.wvu.PrintArea" hidden="1" oldHidden="1">
    <formula>'2015-2016 годы'!$A$1:$H$758</formula>
    <oldFormula>'2015-2016 годы'!#REF!</oldFormula>
  </rdn>
  <rdn rId="0" localSheetId="5" customView="1" name="Z_1C060685_541B_49B8_81E5_C9855E92EF71_.wvu.FilterData" hidden="1" oldHidden="1">
    <formula>'2015-2016 годы'!$A$11:$L$760</formula>
    <oldFormula>'2015-2016 годы'!#REF!</oldFormula>
  </rdn>
  <rcv guid="{1C060685-541B-49B8-81E5-C9855E92EF71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060685-541B-49B8-81E5-C9855E92EF71}" action="delete"/>
  <rdn rId="0" localSheetId="2" customView="1" name="Z_1C060685_541B_49B8_81E5_C9855E92EF71_.wvu.PrintArea" hidden="1" oldHidden="1">
    <formula>'2014 '!$A$1:$F$61</formula>
    <oldFormula>'2014 '!$A$1:$F$61</oldFormula>
  </rdn>
  <rdn rId="0" localSheetId="3" customView="1" name="Z_1C060685_541B_49B8_81E5_C9855E92EF71_.wvu.PrintArea" hidden="1" oldHidden="1">
    <formula>'2014 год'!$A$1:$I$1075</formula>
    <oldFormula>'2014 год'!$A$1:$I$1075</oldFormula>
  </rdn>
  <rdn rId="0" localSheetId="3" customView="1" name="Z_1C060685_541B_49B8_81E5_C9855E92EF71_.wvu.Cols" hidden="1" oldHidden="1">
    <formula>'2014 год'!$G:$H</formula>
    <oldFormula>'2014 год'!$G:$H</oldFormula>
  </rdn>
  <rdn rId="0" localSheetId="3" customView="1" name="Z_1C060685_541B_49B8_81E5_C9855E92EF71_.wvu.FilterData" hidden="1" oldHidden="1">
    <formula>'2014 год'!$A$8:$F$1075</formula>
    <oldFormula>'2014 год'!$A$8:$F$1075</oldFormula>
  </rdn>
  <rdn rId="0" localSheetId="4" customView="1" name="Z_1C060685_541B_49B8_81E5_C9855E92EF71_.wvu.PrintArea" hidden="1" oldHidden="1">
    <formula>'2015-2016'!$A$1:$E$64</formula>
    <oldFormula>'2015-2016'!$A$1:$E$64</oldFormula>
  </rdn>
  <rdn rId="0" localSheetId="5" customView="1" name="Z_1C060685_541B_49B8_81E5_C9855E92EF71_.wvu.PrintArea" hidden="1" oldHidden="1">
    <formula>'2015-2016 годы'!$A$1:$H$758</formula>
    <oldFormula>'2015-2016 годы'!$A$1:$H$758</oldFormula>
  </rdn>
  <rdn rId="0" localSheetId="5" customView="1" name="Z_1C060685_541B_49B8_81E5_C9855E92EF71_.wvu.FilterData" hidden="1" oldHidden="1">
    <formula>'2015-2016 годы'!$A$11:$L$760</formula>
    <oldFormula>'2015-2016 годы'!$A$11:$L$760</oldFormula>
  </rdn>
  <rcv guid="{1C060685-541B-49B8-81E5-C9855E92EF7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1" sId="3">
    <oc r="I3" t="inlineStr">
      <is>
        <t xml:space="preserve"> от 05 марта 2014 года  № ___</t>
      </is>
    </oc>
    <nc r="I3" t="inlineStr">
      <is>
        <t xml:space="preserve"> от 05 марта 2014 года  № 5-24/342</t>
      </is>
    </nc>
  </rcc>
  <rfmt sheetId="3" sqref="B1:I6" start="0" length="2147483647">
    <dxf>
      <font>
        <sz val="14"/>
      </font>
    </dxf>
  </rfmt>
  <rfmt sheetId="3" sqref="I1" start="0" length="2147483647">
    <dxf>
      <font>
        <sz val="12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1FE5547C-1D97-478A-8009-5A9FE7D3A047}" name="й1" id="-815851298" dateTime="2014-03-05T09:07:44"/>
  <userInfo guid="{C32F41CE-90CE-4B7E-8974-87F003FA0D4A}" name="Администратор" id="-121792351" dateTime="2014-03-05T15:16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1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31.bin"/><Relationship Id="rId21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1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30.bin"/><Relationship Id="rId16" Type="http://schemas.openxmlformats.org/officeDocument/2006/relationships/printerSettings" Target="../printerSettings/printerSettings44.bin"/><Relationship Id="rId20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5" Type="http://schemas.openxmlformats.org/officeDocument/2006/relationships/printerSettings" Target="../printerSettings/printerSettings43.bin"/><Relationship Id="rId10" Type="http://schemas.openxmlformats.org/officeDocument/2006/relationships/printerSettings" Target="../printerSettings/printerSettings38.bin"/><Relationship Id="rId19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Relationship Id="rId22" Type="http://schemas.openxmlformats.org/officeDocument/2006/relationships/printerSettings" Target="../printerSettings/printerSettings5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Relationship Id="rId9" Type="http://schemas.openxmlformats.org/officeDocument/2006/relationships/printerSettings" Target="../printerSettings/printerSettings6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view="pageBreakPreview" zoomScale="75" zoomScaleSheetLayoutView="75" workbookViewId="0">
      <selection activeCell="B1" sqref="B1:F1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/>
  <customSheetViews>
    <customSheetView guid="{EA1929C7-85F7-40DE-826A-94377FC9966E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DA15D12B-B687-4104-AF35-4470F046E021}" scale="75" showPageBreaks="1" view="pageBreakPreview" showRuler="0">
      <selection activeCell="A50" sqref="A50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DCE8C298-05F2-4894-ADD9-0C8B1A668AE1}" scale="75" showPageBreaks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5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6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7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8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9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0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1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2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3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14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15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16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17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18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167491D8-6D6D-447D-A119-5E65D8431081}" scale="75" showPageBreaks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phoneticPr fontId="1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view="pageBreakPreview" zoomScale="60" workbookViewId="0">
      <selection activeCell="D37" sqref="D37"/>
    </sheetView>
  </sheetViews>
  <sheetFormatPr defaultRowHeight="12.75" x14ac:dyDescent="0.2"/>
  <cols>
    <col min="1" max="1" width="65" customWidth="1"/>
    <col min="2" max="2" width="13.140625" customWidth="1"/>
    <col min="3" max="3" width="12" customWidth="1"/>
    <col min="4" max="4" width="26.28515625" customWidth="1"/>
    <col min="5" max="5" width="24.7109375" customWidth="1"/>
    <col min="6" max="6" width="26.5703125" customWidth="1"/>
    <col min="8" max="8" width="15.42578125" bestFit="1" customWidth="1"/>
  </cols>
  <sheetData>
    <row r="1" spans="1:8" ht="25.5" customHeight="1" x14ac:dyDescent="0.2">
      <c r="A1" s="242" t="s">
        <v>502</v>
      </c>
      <c r="C1" s="241"/>
      <c r="D1" s="241"/>
    </row>
    <row r="2" spans="1:8" x14ac:dyDescent="0.2">
      <c r="A2" s="18"/>
      <c r="B2" s="19"/>
      <c r="C2" s="19"/>
      <c r="D2" s="19"/>
    </row>
    <row r="3" spans="1:8" ht="105.75" customHeight="1" x14ac:dyDescent="0.2">
      <c r="A3" s="339" t="s">
        <v>443</v>
      </c>
      <c r="B3" s="339"/>
      <c r="C3" s="339"/>
      <c r="D3" s="339"/>
    </row>
    <row r="4" spans="1:8" ht="23.25" x14ac:dyDescent="0.35">
      <c r="A4" s="175"/>
      <c r="B4" s="176"/>
      <c r="C4" s="177"/>
      <c r="D4" s="178" t="s">
        <v>126</v>
      </c>
    </row>
    <row r="5" spans="1:8" ht="23.25" x14ac:dyDescent="0.35">
      <c r="A5" s="179" t="s">
        <v>0</v>
      </c>
      <c r="B5" s="180" t="s">
        <v>127</v>
      </c>
      <c r="C5" s="179" t="s">
        <v>128</v>
      </c>
      <c r="D5" s="181" t="s">
        <v>129</v>
      </c>
      <c r="E5" s="181" t="s">
        <v>537</v>
      </c>
      <c r="F5" s="181" t="s">
        <v>129</v>
      </c>
    </row>
    <row r="6" spans="1:8" ht="22.5" x14ac:dyDescent="0.2">
      <c r="A6" s="182" t="s">
        <v>130</v>
      </c>
      <c r="B6" s="183"/>
      <c r="C6" s="183"/>
      <c r="D6" s="184">
        <f>D8+D15+D18+D23+D31+D37+D43+D47+D52+D59+D56</f>
        <v>1709447.9000000001</v>
      </c>
      <c r="E6" s="184">
        <f>E8+E15+E18+E23+E31+E37+E43+E47+E52+E59+E56</f>
        <v>354924.99999999994</v>
      </c>
      <c r="F6" s="184">
        <f>F8+F15+F18+F23+F31+F37+F43+F47+F52+F59+F56</f>
        <v>2064372.9000000001</v>
      </c>
      <c r="H6" s="173">
        <f>'2014 год'!I11</f>
        <v>2064372.9</v>
      </c>
    </row>
    <row r="7" spans="1:8" ht="23.25" x14ac:dyDescent="0.2">
      <c r="A7" s="185"/>
      <c r="B7" s="186"/>
      <c r="C7" s="186"/>
      <c r="D7" s="187"/>
      <c r="E7" s="187"/>
      <c r="F7" s="187"/>
      <c r="H7" s="20">
        <f>H6-F6</f>
        <v>0</v>
      </c>
    </row>
    <row r="8" spans="1:8" ht="22.5" x14ac:dyDescent="0.2">
      <c r="A8" s="188" t="s">
        <v>131</v>
      </c>
      <c r="B8" s="189">
        <v>1</v>
      </c>
      <c r="C8" s="189"/>
      <c r="D8" s="190">
        <f>SUM(D9:D13)</f>
        <v>190145.3</v>
      </c>
      <c r="E8" s="190">
        <f>SUM(E9:E13)</f>
        <v>7008.1</v>
      </c>
      <c r="F8" s="190">
        <f>SUM(F9:F13)</f>
        <v>197153.4</v>
      </c>
    </row>
    <row r="9" spans="1:8" ht="116.25" x14ac:dyDescent="0.2">
      <c r="A9" s="191" t="s">
        <v>33</v>
      </c>
      <c r="B9" s="192">
        <v>1</v>
      </c>
      <c r="C9" s="192">
        <v>3</v>
      </c>
      <c r="D9" s="193">
        <f>'2014 год'!G14</f>
        <v>2233.8999999999996</v>
      </c>
      <c r="E9" s="193">
        <f>'2014 год'!H14</f>
        <v>0</v>
      </c>
      <c r="F9" s="193">
        <f>'2014 год'!I14</f>
        <v>2233.8999999999996</v>
      </c>
    </row>
    <row r="10" spans="1:8" ht="120" customHeight="1" x14ac:dyDescent="0.2">
      <c r="A10" s="191" t="s">
        <v>34</v>
      </c>
      <c r="B10" s="192">
        <v>1</v>
      </c>
      <c r="C10" s="192">
        <v>4</v>
      </c>
      <c r="D10" s="193">
        <f>'2014 год'!G42</f>
        <v>88981.9</v>
      </c>
      <c r="E10" s="193">
        <f>'2014 год'!H42</f>
        <v>4100</v>
      </c>
      <c r="F10" s="193">
        <f>'2014 год'!I42</f>
        <v>93081.9</v>
      </c>
    </row>
    <row r="11" spans="1:8" ht="93" x14ac:dyDescent="0.2">
      <c r="A11" s="194" t="s">
        <v>61</v>
      </c>
      <c r="B11" s="192">
        <v>1</v>
      </c>
      <c r="C11" s="192">
        <v>6</v>
      </c>
      <c r="D11" s="193">
        <f>'2014 год'!G24+'2014 год'!G1009</f>
        <v>21682.5</v>
      </c>
      <c r="E11" s="193">
        <f>'2014 год'!H24+'2014 год'!H1009</f>
        <v>62.1</v>
      </c>
      <c r="F11" s="193">
        <f>'2014 год'!I24+'2014 год'!I1009</f>
        <v>21744.600000000002</v>
      </c>
    </row>
    <row r="12" spans="1:8" ht="23.25" x14ac:dyDescent="0.2">
      <c r="A12" s="195" t="s">
        <v>115</v>
      </c>
      <c r="B12" s="192">
        <v>1</v>
      </c>
      <c r="C12" s="192">
        <v>11</v>
      </c>
      <c r="D12" s="193">
        <f>'2014 год'!G67</f>
        <v>1400</v>
      </c>
      <c r="E12" s="193">
        <f>'2014 год'!H67</f>
        <v>0</v>
      </c>
      <c r="F12" s="193">
        <f>'2014 год'!I67</f>
        <v>1400</v>
      </c>
    </row>
    <row r="13" spans="1:8" ht="23.25" x14ac:dyDescent="0.2">
      <c r="A13" s="191" t="s">
        <v>13</v>
      </c>
      <c r="B13" s="192">
        <v>1</v>
      </c>
      <c r="C13" s="192">
        <v>13</v>
      </c>
      <c r="D13" s="196">
        <f>'2014 год'!G72+'2014 год'!G1035+'2014 год'!G737</f>
        <v>75847</v>
      </c>
      <c r="E13" s="196">
        <f>'2014 год'!H72+'2014 год'!H1035+'2014 год'!H737</f>
        <v>2846</v>
      </c>
      <c r="F13" s="196">
        <f>'2014 год'!I72+'2014 год'!I1035+'2014 год'!I737</f>
        <v>78693</v>
      </c>
    </row>
    <row r="14" spans="1:8" ht="23.25" x14ac:dyDescent="0.2">
      <c r="A14" s="191"/>
      <c r="B14" s="192"/>
      <c r="C14" s="192"/>
      <c r="D14" s="193"/>
      <c r="E14" s="193"/>
      <c r="F14" s="193"/>
    </row>
    <row r="15" spans="1:8" ht="22.5" x14ac:dyDescent="0.2">
      <c r="A15" s="188" t="s">
        <v>132</v>
      </c>
      <c r="B15" s="189">
        <v>2</v>
      </c>
      <c r="C15" s="189"/>
      <c r="D15" s="197">
        <f>D16</f>
        <v>1401.7</v>
      </c>
      <c r="E15" s="197">
        <f>E16</f>
        <v>0</v>
      </c>
      <c r="F15" s="197">
        <f>F16</f>
        <v>1401.7</v>
      </c>
    </row>
    <row r="16" spans="1:8" ht="46.5" x14ac:dyDescent="0.2">
      <c r="A16" s="191" t="s">
        <v>84</v>
      </c>
      <c r="B16" s="192">
        <v>2</v>
      </c>
      <c r="C16" s="192">
        <v>3</v>
      </c>
      <c r="D16" s="193">
        <f>'2014 год'!G1046</f>
        <v>1401.7</v>
      </c>
      <c r="E16" s="193">
        <f>'2014 год'!H1046</f>
        <v>0</v>
      </c>
      <c r="F16" s="193">
        <f>'2014 год'!I1046</f>
        <v>1401.7</v>
      </c>
    </row>
    <row r="17" spans="1:6" ht="23.25" x14ac:dyDescent="0.2">
      <c r="A17" s="191"/>
      <c r="B17" s="192"/>
      <c r="C17" s="192"/>
      <c r="D17" s="193"/>
      <c r="E17" s="193"/>
      <c r="F17" s="193"/>
    </row>
    <row r="18" spans="1:6" ht="45" x14ac:dyDescent="0.2">
      <c r="A18" s="188" t="s">
        <v>133</v>
      </c>
      <c r="B18" s="189">
        <v>3</v>
      </c>
      <c r="C18" s="189"/>
      <c r="D18" s="197">
        <f>SUM(D19:D21)</f>
        <v>13024.4</v>
      </c>
      <c r="E18" s="197">
        <f>SUM(E19:E21)</f>
        <v>155.6</v>
      </c>
      <c r="F18" s="197">
        <f>SUM(F19:F21)</f>
        <v>13180</v>
      </c>
    </row>
    <row r="19" spans="1:6" ht="23.25" x14ac:dyDescent="0.2">
      <c r="A19" s="191" t="s">
        <v>24</v>
      </c>
      <c r="B19" s="192">
        <v>3</v>
      </c>
      <c r="C19" s="192">
        <v>2</v>
      </c>
      <c r="D19" s="193">
        <f>'2014 год'!G96</f>
        <v>1600</v>
      </c>
      <c r="E19" s="193">
        <f>'2014 год'!H96</f>
        <v>125.6</v>
      </c>
      <c r="F19" s="193">
        <f>'2014 год'!I96</f>
        <v>1725.6</v>
      </c>
    </row>
    <row r="20" spans="1:6" ht="93" x14ac:dyDescent="0.2">
      <c r="A20" s="198" t="s">
        <v>134</v>
      </c>
      <c r="B20" s="192">
        <v>3</v>
      </c>
      <c r="C20" s="192">
        <v>9</v>
      </c>
      <c r="D20" s="193">
        <f>'2014 год'!G119</f>
        <v>11134.4</v>
      </c>
      <c r="E20" s="193">
        <f>'2014 год'!H119</f>
        <v>30</v>
      </c>
      <c r="F20" s="193">
        <f>'2014 год'!I119</f>
        <v>11164.4</v>
      </c>
    </row>
    <row r="21" spans="1:6" ht="69.75" x14ac:dyDescent="0.2">
      <c r="A21" s="198" t="s">
        <v>153</v>
      </c>
      <c r="B21" s="192">
        <v>3</v>
      </c>
      <c r="C21" s="192">
        <v>14</v>
      </c>
      <c r="D21" s="193">
        <f>'2014 год'!G130</f>
        <v>290</v>
      </c>
      <c r="E21" s="193">
        <f>'2014 год'!H130</f>
        <v>0</v>
      </c>
      <c r="F21" s="193">
        <f>'2014 год'!I130</f>
        <v>290</v>
      </c>
    </row>
    <row r="22" spans="1:6" ht="23.25" x14ac:dyDescent="0.2">
      <c r="A22" s="191"/>
      <c r="B22" s="192"/>
      <c r="C22" s="192"/>
      <c r="D22" s="193"/>
      <c r="E22" s="193"/>
      <c r="F22" s="193"/>
    </row>
    <row r="23" spans="1:6" ht="22.5" x14ac:dyDescent="0.2">
      <c r="A23" s="188" t="s">
        <v>135</v>
      </c>
      <c r="B23" s="189">
        <v>4</v>
      </c>
      <c r="C23" s="189"/>
      <c r="D23" s="197">
        <f>SUM(D24:D29)</f>
        <v>45632</v>
      </c>
      <c r="E23" s="197">
        <f>SUM(E24:E29)</f>
        <v>18603.3</v>
      </c>
      <c r="F23" s="197">
        <f>SUM(F24:F29)</f>
        <v>64235.299999999996</v>
      </c>
    </row>
    <row r="24" spans="1:6" s="172" customFormat="1" ht="23.25" x14ac:dyDescent="0.2">
      <c r="A24" s="191" t="s">
        <v>152</v>
      </c>
      <c r="B24" s="192">
        <v>4</v>
      </c>
      <c r="C24" s="192">
        <v>1</v>
      </c>
      <c r="D24" s="193">
        <f>'2014 год'!G481</f>
        <v>12.5</v>
      </c>
      <c r="E24" s="193">
        <f>'2014 год'!H481</f>
        <v>0</v>
      </c>
      <c r="F24" s="193">
        <f>'2014 год'!I481</f>
        <v>12.5</v>
      </c>
    </row>
    <row r="25" spans="1:6" ht="23.25" x14ac:dyDescent="0.2">
      <c r="A25" s="199" t="s">
        <v>62</v>
      </c>
      <c r="B25" s="192">
        <v>4</v>
      </c>
      <c r="C25" s="192">
        <v>5</v>
      </c>
      <c r="D25" s="193">
        <f>'2014 год'!G143</f>
        <v>35</v>
      </c>
      <c r="E25" s="193">
        <f>'2014 год'!H143</f>
        <v>0</v>
      </c>
      <c r="F25" s="193">
        <f>'2014 год'!I143</f>
        <v>35</v>
      </c>
    </row>
    <row r="26" spans="1:6" ht="23.25" x14ac:dyDescent="0.2">
      <c r="A26" s="338" t="s">
        <v>586</v>
      </c>
      <c r="B26" s="192">
        <v>4</v>
      </c>
      <c r="C26" s="192">
        <v>6</v>
      </c>
      <c r="D26" s="193">
        <f>'2014 год'!G150</f>
        <v>0</v>
      </c>
      <c r="E26" s="193">
        <f>'2014 год'!H150</f>
        <v>1000</v>
      </c>
      <c r="F26" s="193">
        <f>'2014 год'!I150</f>
        <v>1000</v>
      </c>
    </row>
    <row r="27" spans="1:6" ht="23.25" x14ac:dyDescent="0.2">
      <c r="A27" s="191" t="s">
        <v>31</v>
      </c>
      <c r="B27" s="192" t="s">
        <v>11</v>
      </c>
      <c r="C27" s="192" t="s">
        <v>23</v>
      </c>
      <c r="D27" s="193">
        <f>'2014 год'!G156</f>
        <v>439.8</v>
      </c>
      <c r="E27" s="193">
        <f>'2014 год'!H156</f>
        <v>2096.9</v>
      </c>
      <c r="F27" s="193">
        <f>'2014 год'!I156</f>
        <v>2536.7000000000003</v>
      </c>
    </row>
    <row r="28" spans="1:6" ht="23.25" x14ac:dyDescent="0.2">
      <c r="A28" s="191" t="s">
        <v>38</v>
      </c>
      <c r="B28" s="192">
        <v>4</v>
      </c>
      <c r="C28" s="192">
        <v>9</v>
      </c>
      <c r="D28" s="193">
        <f>'2014 год'!G172</f>
        <v>15273</v>
      </c>
      <c r="E28" s="193">
        <f>'2014 год'!H172</f>
        <v>15387.1</v>
      </c>
      <c r="F28" s="193">
        <f>'2014 год'!I172</f>
        <v>30660.1</v>
      </c>
    </row>
    <row r="29" spans="1:6" ht="46.5" x14ac:dyDescent="0.2">
      <c r="A29" s="191" t="s">
        <v>29</v>
      </c>
      <c r="B29" s="192">
        <v>4</v>
      </c>
      <c r="C29" s="192">
        <v>12</v>
      </c>
      <c r="D29" s="193">
        <f>'2014 год'!G201+'2014 год'!G488+'2014 год'!G773</f>
        <v>29871.699999999997</v>
      </c>
      <c r="E29" s="193">
        <f>'2014 год'!H201+'2014 год'!H488+'2014 год'!H773</f>
        <v>119.3</v>
      </c>
      <c r="F29" s="193">
        <f>'2014 год'!I201+'2014 год'!I488+'2014 год'!I773</f>
        <v>29991</v>
      </c>
    </row>
    <row r="30" spans="1:6" ht="23.25" x14ac:dyDescent="0.2">
      <c r="A30" s="191"/>
      <c r="B30" s="192"/>
      <c r="C30" s="192"/>
      <c r="D30" s="193"/>
      <c r="E30" s="193"/>
      <c r="F30" s="193"/>
    </row>
    <row r="31" spans="1:6" ht="22.5" x14ac:dyDescent="0.2">
      <c r="A31" s="188" t="s">
        <v>136</v>
      </c>
      <c r="B31" s="189">
        <v>5</v>
      </c>
      <c r="C31" s="189"/>
      <c r="D31" s="197">
        <f>SUM(D32:D35)</f>
        <v>212327.9</v>
      </c>
      <c r="E31" s="197">
        <f>SUM(E32:E35)</f>
        <v>266740.89999999997</v>
      </c>
      <c r="F31" s="197">
        <f>SUM(F32:F35)</f>
        <v>479068.8</v>
      </c>
    </row>
    <row r="32" spans="1:6" ht="23.25" x14ac:dyDescent="0.2">
      <c r="A32" s="191" t="s">
        <v>18</v>
      </c>
      <c r="B32" s="192">
        <v>5</v>
      </c>
      <c r="C32" s="192">
        <v>1</v>
      </c>
      <c r="D32" s="193">
        <f>'2014 год'!G228+'2014 год'!G780</f>
        <v>107023.5</v>
      </c>
      <c r="E32" s="193">
        <f>'2014 год'!H228+'2014 год'!H780</f>
        <v>101901.79999999999</v>
      </c>
      <c r="F32" s="193">
        <f>'2014 год'!I228+'2014 год'!I780</f>
        <v>208925.3</v>
      </c>
    </row>
    <row r="33" spans="1:6" ht="23.25" x14ac:dyDescent="0.2">
      <c r="A33" s="191" t="s">
        <v>87</v>
      </c>
      <c r="B33" s="192">
        <v>5</v>
      </c>
      <c r="C33" s="192">
        <v>2</v>
      </c>
      <c r="D33" s="193">
        <f>'2014 год'!G265</f>
        <v>66131</v>
      </c>
      <c r="E33" s="193">
        <f>'2014 год'!H265</f>
        <v>161239.09999999998</v>
      </c>
      <c r="F33" s="193">
        <f>'2014 год'!I265</f>
        <v>227370.09999999998</v>
      </c>
    </row>
    <row r="34" spans="1:6" ht="23.25" x14ac:dyDescent="0.2">
      <c r="A34" s="191" t="s">
        <v>144</v>
      </c>
      <c r="B34" s="192">
        <v>5</v>
      </c>
      <c r="C34" s="192">
        <v>3</v>
      </c>
      <c r="D34" s="193">
        <f>'2014 год'!G319</f>
        <v>30810</v>
      </c>
      <c r="E34" s="193">
        <f>'2014 год'!H319</f>
        <v>0</v>
      </c>
      <c r="F34" s="193">
        <f>'2014 год'!I319</f>
        <v>30810</v>
      </c>
    </row>
    <row r="35" spans="1:6" ht="46.5" x14ac:dyDescent="0.2">
      <c r="A35" s="200" t="s">
        <v>157</v>
      </c>
      <c r="B35" s="192">
        <v>5</v>
      </c>
      <c r="C35" s="192">
        <v>5</v>
      </c>
      <c r="D35" s="193">
        <f>'2014 год'!G339</f>
        <v>8363.4</v>
      </c>
      <c r="E35" s="193">
        <f>'2014 год'!H339</f>
        <v>3600</v>
      </c>
      <c r="F35" s="193">
        <f>'2014 год'!I339</f>
        <v>11963.4</v>
      </c>
    </row>
    <row r="36" spans="1:6" ht="23.25" x14ac:dyDescent="0.2">
      <c r="A36" s="191"/>
      <c r="B36" s="192"/>
      <c r="C36" s="192"/>
      <c r="D36" s="193"/>
      <c r="E36" s="193"/>
      <c r="F36" s="193"/>
    </row>
    <row r="37" spans="1:6" ht="22.5" x14ac:dyDescent="0.2">
      <c r="A37" s="188" t="s">
        <v>137</v>
      </c>
      <c r="B37" s="189">
        <v>7</v>
      </c>
      <c r="C37" s="189"/>
      <c r="D37" s="197">
        <f>SUM(D38:D41)</f>
        <v>1031317.8</v>
      </c>
      <c r="E37" s="197">
        <f>SUM(E38:E41)</f>
        <v>49071.4</v>
      </c>
      <c r="F37" s="197">
        <f>SUM(F38:F41)</f>
        <v>1080389.2000000002</v>
      </c>
    </row>
    <row r="38" spans="1:6" ht="23.25" x14ac:dyDescent="0.2">
      <c r="A38" s="191" t="s">
        <v>20</v>
      </c>
      <c r="B38" s="192">
        <v>7</v>
      </c>
      <c r="C38" s="192">
        <v>1</v>
      </c>
      <c r="D38" s="193">
        <f>'2014 год'!G789</f>
        <v>349377.4</v>
      </c>
      <c r="E38" s="193">
        <f>'2014 год'!H789</f>
        <v>0</v>
      </c>
      <c r="F38" s="193">
        <f>'2014 год'!I789</f>
        <v>349377.39999999997</v>
      </c>
    </row>
    <row r="39" spans="1:6" ht="23.25" x14ac:dyDescent="0.2">
      <c r="A39" s="191" t="s">
        <v>138</v>
      </c>
      <c r="B39" s="192">
        <v>7</v>
      </c>
      <c r="C39" s="192">
        <v>2</v>
      </c>
      <c r="D39" s="193">
        <f>'2014 год'!G531+'2014 год'!G833</f>
        <v>632726.00000000012</v>
      </c>
      <c r="E39" s="193">
        <f>'2014 год'!H531+'2014 год'!H833</f>
        <v>28541</v>
      </c>
      <c r="F39" s="193">
        <f>'2014 год'!I531+'2014 год'!I833</f>
        <v>661267.00000000012</v>
      </c>
    </row>
    <row r="40" spans="1:6" ht="46.5" x14ac:dyDescent="0.2">
      <c r="A40" s="191" t="s">
        <v>25</v>
      </c>
      <c r="B40" s="192">
        <v>7</v>
      </c>
      <c r="C40" s="192">
        <v>7</v>
      </c>
      <c r="D40" s="193">
        <f>'2014 год'!G359+'2014 год'!G893</f>
        <v>7413.2000000000007</v>
      </c>
      <c r="E40" s="193">
        <f>'2014 год'!H359+'2014 год'!H893</f>
        <v>1930.4</v>
      </c>
      <c r="F40" s="193">
        <f>'2014 год'!I359+'2014 год'!I893</f>
        <v>9343.6</v>
      </c>
    </row>
    <row r="41" spans="1:6" ht="23.25" x14ac:dyDescent="0.2">
      <c r="A41" s="191" t="s">
        <v>22</v>
      </c>
      <c r="B41" s="192">
        <v>7</v>
      </c>
      <c r="C41" s="192">
        <v>9</v>
      </c>
      <c r="D41" s="193">
        <f>'2014 год'!G945</f>
        <v>41801.199999999997</v>
      </c>
      <c r="E41" s="193">
        <f>'2014 год'!H945</f>
        <v>18600</v>
      </c>
      <c r="F41" s="193">
        <f>'2014 год'!I945</f>
        <v>60401.2</v>
      </c>
    </row>
    <row r="42" spans="1:6" ht="23.25" x14ac:dyDescent="0.2">
      <c r="A42" s="191"/>
      <c r="B42" s="192"/>
      <c r="C42" s="192"/>
      <c r="D42" s="193"/>
      <c r="E42" s="193"/>
      <c r="F42" s="193"/>
    </row>
    <row r="43" spans="1:6" ht="22.5" x14ac:dyDescent="0.2">
      <c r="A43" s="188" t="s">
        <v>139</v>
      </c>
      <c r="B43" s="189">
        <v>8</v>
      </c>
      <c r="C43" s="189"/>
      <c r="D43" s="197">
        <f>SUM(D44:D45)</f>
        <v>129743.1</v>
      </c>
      <c r="E43" s="197">
        <f>SUM(E44:E45)</f>
        <v>11826.1</v>
      </c>
      <c r="F43" s="197">
        <f>SUM(F44:F45)</f>
        <v>141569.20000000001</v>
      </c>
    </row>
    <row r="44" spans="1:6" ht="23.25" x14ac:dyDescent="0.2">
      <c r="A44" s="191" t="s">
        <v>32</v>
      </c>
      <c r="B44" s="192">
        <v>8</v>
      </c>
      <c r="C44" s="192">
        <v>1</v>
      </c>
      <c r="D44" s="193">
        <f>'2014 год'!G583</f>
        <v>102050.40000000001</v>
      </c>
      <c r="E44" s="193">
        <f>'2014 год'!H583</f>
        <v>11130.1</v>
      </c>
      <c r="F44" s="193">
        <f>'2014 год'!I583</f>
        <v>113180.50000000001</v>
      </c>
    </row>
    <row r="45" spans="1:6" ht="46.5" x14ac:dyDescent="0.2">
      <c r="A45" s="191" t="s">
        <v>74</v>
      </c>
      <c r="B45" s="192">
        <v>8</v>
      </c>
      <c r="C45" s="192">
        <v>4</v>
      </c>
      <c r="D45" s="193">
        <f>'2014 год'!G673</f>
        <v>27692.7</v>
      </c>
      <c r="E45" s="193">
        <f>'2014 год'!H673</f>
        <v>696</v>
      </c>
      <c r="F45" s="193">
        <f>'2014 год'!I673</f>
        <v>28388.7</v>
      </c>
    </row>
    <row r="46" spans="1:6" ht="23.25" x14ac:dyDescent="0.2">
      <c r="A46" s="191"/>
      <c r="B46" s="192"/>
      <c r="C46" s="192"/>
      <c r="D46" s="193"/>
      <c r="E46" s="193"/>
      <c r="F46" s="193"/>
    </row>
    <row r="47" spans="1:6" ht="22.5" x14ac:dyDescent="0.2">
      <c r="A47" s="188" t="s">
        <v>140</v>
      </c>
      <c r="B47" s="189">
        <v>10</v>
      </c>
      <c r="C47" s="189"/>
      <c r="D47" s="197">
        <f>SUM(D48:D50)</f>
        <v>53233.3</v>
      </c>
      <c r="E47" s="197">
        <f>SUM(E48:E50)</f>
        <v>0</v>
      </c>
      <c r="F47" s="197">
        <f>SUM(F48:F50)</f>
        <v>53233.3</v>
      </c>
    </row>
    <row r="48" spans="1:6" ht="23.25" x14ac:dyDescent="0.2">
      <c r="A48" s="191" t="s">
        <v>26</v>
      </c>
      <c r="B48" s="192">
        <v>10</v>
      </c>
      <c r="C48" s="192">
        <v>1</v>
      </c>
      <c r="D48" s="193">
        <f>'2014 год'!G379</f>
        <v>5377.8</v>
      </c>
      <c r="E48" s="193">
        <f>'2014 год'!H379</f>
        <v>0</v>
      </c>
      <c r="F48" s="193">
        <f>'2014 год'!I379</f>
        <v>5377.8</v>
      </c>
    </row>
    <row r="49" spans="1:6" ht="23.25" x14ac:dyDescent="0.2">
      <c r="A49" s="201" t="s">
        <v>30</v>
      </c>
      <c r="B49" s="192">
        <v>10</v>
      </c>
      <c r="C49" s="192">
        <v>3</v>
      </c>
      <c r="D49" s="193">
        <f>'2014 год'!G388+'2014 год'!G713+'2014 год'!G981</f>
        <v>4367</v>
      </c>
      <c r="E49" s="193">
        <f>'2014 год'!H388+'2014 год'!H713+'2014 год'!H981</f>
        <v>0</v>
      </c>
      <c r="F49" s="193">
        <f>'2014 год'!I388+'2014 год'!I713+'2014 год'!I981</f>
        <v>4367</v>
      </c>
    </row>
    <row r="50" spans="1:6" ht="23.25" x14ac:dyDescent="0.2">
      <c r="A50" s="201" t="s">
        <v>64</v>
      </c>
      <c r="B50" s="192">
        <v>10</v>
      </c>
      <c r="C50" s="192">
        <v>4</v>
      </c>
      <c r="D50" s="193">
        <f>'2014 год'!G412+'2014 год'!G725+'2014 год'!G988</f>
        <v>43488.5</v>
      </c>
      <c r="E50" s="193">
        <f>'2014 год'!H412+'2014 год'!H725+'2014 год'!H988</f>
        <v>0</v>
      </c>
      <c r="F50" s="193">
        <f>'2014 год'!I412+'2014 год'!I725+'2014 год'!I988</f>
        <v>43488.5</v>
      </c>
    </row>
    <row r="51" spans="1:6" ht="23.25" x14ac:dyDescent="0.2">
      <c r="A51" s="191"/>
      <c r="B51" s="192"/>
      <c r="C51" s="192"/>
      <c r="D51" s="193"/>
      <c r="E51" s="193"/>
      <c r="F51" s="193"/>
    </row>
    <row r="52" spans="1:6" ht="23.25" x14ac:dyDescent="0.2">
      <c r="A52" s="188" t="s">
        <v>141</v>
      </c>
      <c r="B52" s="202">
        <v>11</v>
      </c>
      <c r="C52" s="192"/>
      <c r="D52" s="203">
        <f>D54+D53</f>
        <v>18964.400000000001</v>
      </c>
      <c r="E52" s="203">
        <f>E54+E53</f>
        <v>8.6</v>
      </c>
      <c r="F52" s="203">
        <f>F54+F53</f>
        <v>18973</v>
      </c>
    </row>
    <row r="53" spans="1:6" ht="23.25" x14ac:dyDescent="0.2">
      <c r="A53" s="191" t="s">
        <v>79</v>
      </c>
      <c r="B53" s="204">
        <v>11</v>
      </c>
      <c r="C53" s="204">
        <v>1</v>
      </c>
      <c r="D53" s="205">
        <f>'2014 год'!G437</f>
        <v>17039</v>
      </c>
      <c r="E53" s="205">
        <f>'2014 год'!H437</f>
        <v>8.6</v>
      </c>
      <c r="F53" s="205">
        <f>'2014 год'!I437</f>
        <v>17047.599999999999</v>
      </c>
    </row>
    <row r="54" spans="1:6" ht="23.25" x14ac:dyDescent="0.2">
      <c r="A54" s="191" t="s">
        <v>75</v>
      </c>
      <c r="B54" s="192">
        <v>11</v>
      </c>
      <c r="C54" s="192">
        <v>2</v>
      </c>
      <c r="D54" s="193">
        <f>'2014 год'!G452</f>
        <v>1925.4</v>
      </c>
      <c r="E54" s="193">
        <f>'2014 год'!H452</f>
        <v>0</v>
      </c>
      <c r="F54" s="193">
        <f>'2014 год'!I452</f>
        <v>1925.4</v>
      </c>
    </row>
    <row r="55" spans="1:6" ht="23.25" x14ac:dyDescent="0.2">
      <c r="A55" s="191"/>
      <c r="B55" s="192"/>
      <c r="C55" s="192"/>
      <c r="D55" s="193"/>
      <c r="E55" s="193"/>
      <c r="F55" s="193"/>
    </row>
    <row r="56" spans="1:6" s="1" customFormat="1" ht="45" x14ac:dyDescent="0.2">
      <c r="A56" s="188" t="s">
        <v>142</v>
      </c>
      <c r="B56" s="189">
        <v>13</v>
      </c>
      <c r="C56" s="189">
        <v>0</v>
      </c>
      <c r="D56" s="197">
        <f>D57</f>
        <v>200</v>
      </c>
      <c r="E56" s="197">
        <f>E57</f>
        <v>-200</v>
      </c>
      <c r="F56" s="197">
        <f>F57</f>
        <v>0</v>
      </c>
    </row>
    <row r="57" spans="1:6" ht="44.25" customHeight="1" x14ac:dyDescent="0.2">
      <c r="A57" s="191" t="s">
        <v>70</v>
      </c>
      <c r="B57" s="192">
        <v>13</v>
      </c>
      <c r="C57" s="192">
        <v>1</v>
      </c>
      <c r="D57" s="193">
        <f>'2014 год'!G1052</f>
        <v>200</v>
      </c>
      <c r="E57" s="193">
        <f>'2014 год'!H1052</f>
        <v>-200</v>
      </c>
      <c r="F57" s="193">
        <f>'2014 год'!I1052</f>
        <v>0</v>
      </c>
    </row>
    <row r="58" spans="1:6" ht="23.25" x14ac:dyDescent="0.2">
      <c r="A58" s="191"/>
      <c r="B58" s="192"/>
      <c r="C58" s="192"/>
      <c r="D58" s="193"/>
      <c r="E58" s="193"/>
      <c r="F58" s="193"/>
    </row>
    <row r="59" spans="1:6" ht="90" x14ac:dyDescent="0.2">
      <c r="A59" s="188" t="s">
        <v>143</v>
      </c>
      <c r="B59" s="202">
        <v>14</v>
      </c>
      <c r="C59" s="192"/>
      <c r="D59" s="203">
        <f>SUM(D60:D61)</f>
        <v>13458</v>
      </c>
      <c r="E59" s="203">
        <f>SUM(E60:E61)</f>
        <v>1711</v>
      </c>
      <c r="F59" s="203">
        <f>SUM(F60:F61)</f>
        <v>15169</v>
      </c>
    </row>
    <row r="60" spans="1:6" ht="73.5" customHeight="1" x14ac:dyDescent="0.2">
      <c r="A60" s="194" t="s">
        <v>77</v>
      </c>
      <c r="B60" s="204">
        <v>14</v>
      </c>
      <c r="C60" s="192">
        <v>1</v>
      </c>
      <c r="D60" s="205">
        <f>'2014 год'!G1058</f>
        <v>5858</v>
      </c>
      <c r="E60" s="205">
        <f>'2014 год'!H1058</f>
        <v>0</v>
      </c>
      <c r="F60" s="205">
        <f>'2014 год'!I1058</f>
        <v>5858</v>
      </c>
    </row>
    <row r="61" spans="1:6" ht="23.25" x14ac:dyDescent="0.2">
      <c r="A61" s="191" t="s">
        <v>78</v>
      </c>
      <c r="B61" s="192">
        <v>14</v>
      </c>
      <c r="C61" s="192">
        <v>2</v>
      </c>
      <c r="D61" s="193">
        <f>'2014 год'!G1070</f>
        <v>7600</v>
      </c>
      <c r="E61" s="193">
        <f>'2014 год'!H1070</f>
        <v>1711</v>
      </c>
      <c r="F61" s="193">
        <f>'2014 год'!I1070</f>
        <v>9311</v>
      </c>
    </row>
  </sheetData>
  <customSheetViews>
    <customSheetView guid="{EA1929C7-85F7-40DE-826A-94377FC9966E}">
      <selection sqref="A1:XFD1"/>
      <pageMargins left="0.70866141732283472" right="0.70866141732283472" top="0.74803149606299213" bottom="0.74803149606299213" header="0.31496062992125984" footer="0.31496062992125984"/>
      <pageSetup paperSize="9" scale="75" orientation="portrait" r:id="rId1"/>
    </customSheetView>
    <customSheetView guid="{DA15D12B-B687-4104-AF35-4470F046E021}" scale="70">
      <selection activeCell="A3" sqref="A3:F3"/>
      <pageMargins left="0.27559055118110237" right="0.15748031496062992" top="0.74803149606299213" bottom="0.15748031496062992" header="0.31496062992125984" footer="0.31496062992125984"/>
      <pageSetup paperSize="9" scale="60" orientation="portrait" r:id="rId2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3"/>
    </customSheetView>
    <customSheetView guid="{167491D8-6D6D-447D-A119-5E65D843108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4"/>
    </customSheetView>
    <customSheetView guid="{1C060685-541B-49B8-81E5-C9855E92EF7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5"/>
    </customSheetView>
  </customSheetViews>
  <mergeCells count="1">
    <mergeCell ref="A3:D3"/>
  </mergeCells>
  <pageMargins left="1.4960629921259843" right="0.70866141732283472" top="0.74803149606299213" bottom="0.74803149606299213" header="0.31496062992125984" footer="0.31496062992125984"/>
  <pageSetup paperSize="9" scale="43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208"/>
  <sheetViews>
    <sheetView showGridLines="0" tabSelected="1" showRuler="0" view="pageBreakPreview" topLeftCell="B1" zoomScaleSheetLayoutView="100" workbookViewId="0">
      <pane ySplit="9" topLeftCell="A10" activePane="bottomLeft" state="frozenSplit"/>
      <selection pane="bottomLeft" activeCell="B1" sqref="B1:G1"/>
    </sheetView>
  </sheetViews>
  <sheetFormatPr defaultRowHeight="12.75" x14ac:dyDescent="0.2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19.42578125" customWidth="1"/>
    <col min="7" max="7" width="6" hidden="1" customWidth="1"/>
    <col min="8" max="8" width="6.140625" hidden="1" customWidth="1"/>
    <col min="9" max="9" width="12.140625" customWidth="1"/>
    <col min="10" max="10" width="15" customWidth="1"/>
    <col min="11" max="11" width="11.7109375" bestFit="1" customWidth="1"/>
  </cols>
  <sheetData>
    <row r="1" spans="1:14" ht="18.75" x14ac:dyDescent="0.25">
      <c r="B1" s="349"/>
      <c r="C1" s="349"/>
      <c r="D1" s="349"/>
      <c r="E1" s="349"/>
      <c r="F1" s="349"/>
      <c r="G1" s="349"/>
      <c r="H1" s="350"/>
      <c r="I1" s="356" t="s">
        <v>154</v>
      </c>
      <c r="J1" s="330"/>
      <c r="K1" s="330"/>
      <c r="L1" s="330"/>
      <c r="M1" s="330"/>
      <c r="N1" s="330"/>
    </row>
    <row r="2" spans="1:14" ht="18.75" x14ac:dyDescent="0.3">
      <c r="B2" s="352"/>
      <c r="C2" s="352"/>
      <c r="D2" s="352"/>
      <c r="E2" s="352"/>
      <c r="F2" s="352"/>
      <c r="G2" s="352"/>
      <c r="H2" s="350"/>
      <c r="I2" s="353" t="s">
        <v>124</v>
      </c>
      <c r="J2" s="331"/>
      <c r="K2" s="331"/>
      <c r="L2" s="331"/>
      <c r="M2" s="331"/>
      <c r="N2" s="331"/>
    </row>
    <row r="3" spans="1:14" ht="18.75" x14ac:dyDescent="0.25">
      <c r="B3" s="354"/>
      <c r="C3" s="354"/>
      <c r="D3" s="354"/>
      <c r="E3" s="354"/>
      <c r="F3" s="354"/>
      <c r="G3" s="354"/>
      <c r="H3" s="350"/>
      <c r="I3" s="355" t="s">
        <v>604</v>
      </c>
      <c r="J3" s="332"/>
      <c r="K3" s="332"/>
      <c r="L3" s="332"/>
      <c r="M3" s="332"/>
      <c r="N3" s="332"/>
    </row>
    <row r="4" spans="1:14" ht="15.75" customHeight="1" x14ac:dyDescent="0.2">
      <c r="B4" s="355"/>
      <c r="C4" s="355"/>
      <c r="D4" s="355"/>
      <c r="E4" s="355"/>
      <c r="F4" s="355"/>
      <c r="G4" s="351"/>
      <c r="H4" s="351"/>
      <c r="I4" s="351" t="s">
        <v>154</v>
      </c>
      <c r="J4" s="28"/>
      <c r="K4" s="28"/>
      <c r="L4" s="28"/>
      <c r="M4" s="28"/>
      <c r="N4" s="330"/>
    </row>
    <row r="5" spans="1:14" ht="18" customHeight="1" x14ac:dyDescent="0.3">
      <c r="B5" s="350"/>
      <c r="C5" s="350"/>
      <c r="D5" s="350"/>
      <c r="E5" s="350"/>
      <c r="F5" s="350"/>
      <c r="G5" s="353"/>
      <c r="H5" s="353"/>
      <c r="I5" s="353" t="s">
        <v>124</v>
      </c>
      <c r="N5" s="331"/>
    </row>
    <row r="6" spans="1:14" ht="15" customHeight="1" x14ac:dyDescent="0.25">
      <c r="B6" s="350"/>
      <c r="C6" s="350"/>
      <c r="D6" s="350"/>
      <c r="E6" s="350"/>
      <c r="F6" s="350"/>
      <c r="G6" s="355"/>
      <c r="H6" s="355"/>
      <c r="I6" s="355" t="s">
        <v>536</v>
      </c>
      <c r="N6" s="332"/>
    </row>
    <row r="7" spans="1:14" ht="54.75" customHeight="1" x14ac:dyDescent="0.2">
      <c r="A7" s="343" t="s">
        <v>160</v>
      </c>
      <c r="B7" s="343"/>
      <c r="C7" s="343"/>
      <c r="D7" s="343"/>
      <c r="E7" s="343"/>
      <c r="F7" s="343"/>
      <c r="G7" s="343"/>
      <c r="H7" s="17"/>
      <c r="I7" s="65"/>
      <c r="J7" s="65"/>
      <c r="K7" s="17"/>
    </row>
    <row r="8" spans="1:14" ht="17.25" customHeight="1" x14ac:dyDescent="0.2">
      <c r="H8" s="17"/>
      <c r="I8" s="65"/>
      <c r="J8" s="65"/>
      <c r="K8" s="17"/>
    </row>
    <row r="9" spans="1:14" ht="39" customHeight="1" x14ac:dyDescent="0.2">
      <c r="A9" s="344" t="s">
        <v>0</v>
      </c>
      <c r="B9" s="341" t="s">
        <v>1</v>
      </c>
      <c r="C9" s="341" t="s">
        <v>2</v>
      </c>
      <c r="D9" s="341"/>
      <c r="E9" s="341" t="s">
        <v>5</v>
      </c>
      <c r="F9" s="341" t="s">
        <v>6</v>
      </c>
      <c r="G9" s="341" t="s">
        <v>148</v>
      </c>
      <c r="H9" s="314" t="s">
        <v>537</v>
      </c>
      <c r="I9" s="314" t="s">
        <v>148</v>
      </c>
      <c r="J9" s="3"/>
      <c r="K9" s="3"/>
    </row>
    <row r="10" spans="1:14" ht="24.75" customHeight="1" x14ac:dyDescent="0.2">
      <c r="A10" s="344"/>
      <c r="B10" s="341"/>
      <c r="C10" s="238" t="s">
        <v>3</v>
      </c>
      <c r="D10" s="238" t="s">
        <v>4</v>
      </c>
      <c r="E10" s="341"/>
      <c r="F10" s="341"/>
      <c r="G10" s="342"/>
      <c r="H10" s="315"/>
      <c r="I10" s="315"/>
      <c r="J10" s="3"/>
      <c r="K10" s="3"/>
    </row>
    <row r="11" spans="1:14" ht="31.5" customHeight="1" x14ac:dyDescent="0.2">
      <c r="A11" s="39" t="s">
        <v>27</v>
      </c>
      <c r="B11" s="40"/>
      <c r="C11" s="40"/>
      <c r="D11" s="40"/>
      <c r="E11" s="40"/>
      <c r="F11" s="40"/>
      <c r="G11" s="63">
        <f>G12+G40+G479+G735+G787+G1007</f>
        <v>1709447.9000000001</v>
      </c>
      <c r="H11" s="63">
        <f>H12+H40+H479+H735+H787+H1007</f>
        <v>354924.99999999994</v>
      </c>
      <c r="I11" s="63">
        <f>I12+I40+I479+I735+I787+I1007</f>
        <v>2064372.9</v>
      </c>
      <c r="J11" s="3"/>
      <c r="K11" s="16"/>
    </row>
    <row r="12" spans="1:14" s="1" customFormat="1" ht="15.75" x14ac:dyDescent="0.2">
      <c r="A12" s="235" t="s">
        <v>47</v>
      </c>
      <c r="B12" s="279" t="s">
        <v>45</v>
      </c>
      <c r="C12" s="280" t="s">
        <v>7</v>
      </c>
      <c r="D12" s="280" t="s">
        <v>7</v>
      </c>
      <c r="E12" s="279" t="s">
        <v>7</v>
      </c>
      <c r="F12" s="279" t="s">
        <v>7</v>
      </c>
      <c r="G12" s="281">
        <f>G13</f>
        <v>5768.9</v>
      </c>
      <c r="H12" s="281">
        <f>H13</f>
        <v>0</v>
      </c>
      <c r="I12" s="281">
        <f>I13</f>
        <v>5768.9</v>
      </c>
      <c r="J12" s="16"/>
      <c r="K12" s="337"/>
    </row>
    <row r="13" spans="1:14" x14ac:dyDescent="0.2">
      <c r="A13" s="41" t="s">
        <v>59</v>
      </c>
      <c r="B13" s="42" t="s">
        <v>45</v>
      </c>
      <c r="C13" s="43">
        <v>1</v>
      </c>
      <c r="D13" s="43">
        <v>0</v>
      </c>
      <c r="E13" s="23" t="s">
        <v>7</v>
      </c>
      <c r="F13" s="42" t="s">
        <v>7</v>
      </c>
      <c r="G13" s="29">
        <f>G14+G24</f>
        <v>5768.9</v>
      </c>
      <c r="H13" s="29">
        <f>H14+H24</f>
        <v>0</v>
      </c>
      <c r="I13" s="29">
        <f>I14+I24</f>
        <v>5768.9</v>
      </c>
    </row>
    <row r="14" spans="1:14" ht="36" x14ac:dyDescent="0.2">
      <c r="A14" s="5" t="s">
        <v>33</v>
      </c>
      <c r="B14" s="139" t="s">
        <v>45</v>
      </c>
      <c r="C14" s="140">
        <v>1</v>
      </c>
      <c r="D14" s="140">
        <v>3</v>
      </c>
      <c r="E14" s="93" t="s">
        <v>7</v>
      </c>
      <c r="F14" s="139" t="s">
        <v>7</v>
      </c>
      <c r="G14" s="30">
        <f t="shared" ref="G14:I15" si="0">G15</f>
        <v>2233.8999999999996</v>
      </c>
      <c r="H14" s="30">
        <f t="shared" si="0"/>
        <v>0</v>
      </c>
      <c r="I14" s="30">
        <f t="shared" si="0"/>
        <v>2233.8999999999996</v>
      </c>
      <c r="K14" s="3"/>
    </row>
    <row r="15" spans="1:14" x14ac:dyDescent="0.2">
      <c r="A15" s="5" t="s">
        <v>162</v>
      </c>
      <c r="B15" s="139" t="s">
        <v>45</v>
      </c>
      <c r="C15" s="140">
        <v>1</v>
      </c>
      <c r="D15" s="140">
        <v>3</v>
      </c>
      <c r="E15" s="93" t="s">
        <v>161</v>
      </c>
      <c r="F15" s="139" t="s">
        <v>7</v>
      </c>
      <c r="G15" s="30">
        <f t="shared" si="0"/>
        <v>2233.8999999999996</v>
      </c>
      <c r="H15" s="30">
        <f t="shared" si="0"/>
        <v>0</v>
      </c>
      <c r="I15" s="30">
        <f t="shared" si="0"/>
        <v>2233.8999999999996</v>
      </c>
    </row>
    <row r="16" spans="1:14" ht="24" x14ac:dyDescent="0.2">
      <c r="A16" s="73" t="s">
        <v>163</v>
      </c>
      <c r="B16" s="139" t="s">
        <v>45</v>
      </c>
      <c r="C16" s="140">
        <v>1</v>
      </c>
      <c r="D16" s="140">
        <v>3</v>
      </c>
      <c r="E16" s="93" t="s">
        <v>210</v>
      </c>
      <c r="F16" s="139" t="s">
        <v>7</v>
      </c>
      <c r="G16" s="30">
        <f>G17+G20</f>
        <v>2233.8999999999996</v>
      </c>
      <c r="H16" s="30">
        <f>H17+H20</f>
        <v>0</v>
      </c>
      <c r="I16" s="30">
        <f>I17+I20</f>
        <v>2233.8999999999996</v>
      </c>
    </row>
    <row r="17" spans="1:12" ht="48" x14ac:dyDescent="0.2">
      <c r="A17" s="73" t="s">
        <v>437</v>
      </c>
      <c r="B17" s="139" t="s">
        <v>45</v>
      </c>
      <c r="C17" s="140">
        <v>1</v>
      </c>
      <c r="D17" s="140">
        <v>3</v>
      </c>
      <c r="E17" s="93" t="s">
        <v>210</v>
      </c>
      <c r="F17" s="139" t="s">
        <v>188</v>
      </c>
      <c r="G17" s="30">
        <f t="shared" ref="G17:I18" si="1">G18</f>
        <v>1835.1999999999998</v>
      </c>
      <c r="H17" s="30">
        <f t="shared" si="1"/>
        <v>0</v>
      </c>
      <c r="I17" s="30">
        <f t="shared" si="1"/>
        <v>1835.1999999999998</v>
      </c>
    </row>
    <row r="18" spans="1:12" ht="24" x14ac:dyDescent="0.2">
      <c r="A18" s="73" t="s">
        <v>189</v>
      </c>
      <c r="B18" s="139" t="s">
        <v>45</v>
      </c>
      <c r="C18" s="140">
        <v>1</v>
      </c>
      <c r="D18" s="140">
        <v>3</v>
      </c>
      <c r="E18" s="93" t="s">
        <v>210</v>
      </c>
      <c r="F18" s="139" t="s">
        <v>187</v>
      </c>
      <c r="G18" s="30">
        <f t="shared" si="1"/>
        <v>1835.1999999999998</v>
      </c>
      <c r="H18" s="30">
        <f t="shared" si="1"/>
        <v>0</v>
      </c>
      <c r="I18" s="30">
        <f t="shared" si="1"/>
        <v>1835.1999999999998</v>
      </c>
    </row>
    <row r="19" spans="1:12" ht="24" x14ac:dyDescent="0.2">
      <c r="A19" s="107" t="s">
        <v>431</v>
      </c>
      <c r="B19" s="141">
        <v>921</v>
      </c>
      <c r="C19" s="142">
        <v>1</v>
      </c>
      <c r="D19" s="142">
        <v>3</v>
      </c>
      <c r="E19" s="94" t="s">
        <v>210</v>
      </c>
      <c r="F19" s="143" t="s">
        <v>92</v>
      </c>
      <c r="G19" s="68">
        <f>2189.5+645.7-1000</f>
        <v>1835.1999999999998</v>
      </c>
      <c r="H19" s="68"/>
      <c r="I19" s="68">
        <f>G19+H19</f>
        <v>1835.1999999999998</v>
      </c>
    </row>
    <row r="20" spans="1:12" ht="24" customHeight="1" x14ac:dyDescent="0.2">
      <c r="A20" s="123" t="s">
        <v>398</v>
      </c>
      <c r="B20" s="139" t="s">
        <v>45</v>
      </c>
      <c r="C20" s="140">
        <v>1</v>
      </c>
      <c r="D20" s="140">
        <v>3</v>
      </c>
      <c r="E20" s="93" t="s">
        <v>210</v>
      </c>
      <c r="F20" s="139" t="s">
        <v>190</v>
      </c>
      <c r="G20" s="30">
        <f>G21</f>
        <v>398.70000000000005</v>
      </c>
      <c r="H20" s="30">
        <f>H21</f>
        <v>0</v>
      </c>
      <c r="I20" s="30">
        <f>I21</f>
        <v>398.70000000000005</v>
      </c>
    </row>
    <row r="21" spans="1:12" ht="24" x14ac:dyDescent="0.2">
      <c r="A21" s="123" t="s">
        <v>416</v>
      </c>
      <c r="B21" s="139" t="s">
        <v>45</v>
      </c>
      <c r="C21" s="140">
        <v>1</v>
      </c>
      <c r="D21" s="140">
        <v>3</v>
      </c>
      <c r="E21" s="93" t="s">
        <v>210</v>
      </c>
      <c r="F21" s="139" t="s">
        <v>191</v>
      </c>
      <c r="G21" s="30">
        <f>G23+G22</f>
        <v>398.70000000000005</v>
      </c>
      <c r="H21" s="30">
        <f>H23+H22</f>
        <v>0</v>
      </c>
      <c r="I21" s="30">
        <f>I23+I22</f>
        <v>398.70000000000005</v>
      </c>
    </row>
    <row r="22" spans="1:12" ht="24" x14ac:dyDescent="0.2">
      <c r="A22" s="132" t="s">
        <v>121</v>
      </c>
      <c r="B22" s="94" t="s">
        <v>45</v>
      </c>
      <c r="C22" s="144" t="s">
        <v>8</v>
      </c>
      <c r="D22" s="144" t="s">
        <v>9</v>
      </c>
      <c r="E22" s="94" t="s">
        <v>210</v>
      </c>
      <c r="F22" s="94" t="s">
        <v>122</v>
      </c>
      <c r="G22" s="68">
        <v>50</v>
      </c>
      <c r="H22" s="68"/>
      <c r="I22" s="68">
        <f>G22+H22</f>
        <v>50</v>
      </c>
    </row>
    <row r="23" spans="1:12" ht="24" x14ac:dyDescent="0.2">
      <c r="A23" s="132" t="s">
        <v>421</v>
      </c>
      <c r="B23" s="94" t="s">
        <v>45</v>
      </c>
      <c r="C23" s="144" t="s">
        <v>8</v>
      </c>
      <c r="D23" s="144" t="s">
        <v>9</v>
      </c>
      <c r="E23" s="94" t="s">
        <v>210</v>
      </c>
      <c r="F23" s="94" t="s">
        <v>91</v>
      </c>
      <c r="G23" s="68">
        <f>609.7+189+50-500</f>
        <v>348.70000000000005</v>
      </c>
      <c r="H23" s="68"/>
      <c r="I23" s="68">
        <f>G23+H23</f>
        <v>348.70000000000005</v>
      </c>
    </row>
    <row r="24" spans="1:12" ht="24" x14ac:dyDescent="0.2">
      <c r="A24" s="109" t="s">
        <v>61</v>
      </c>
      <c r="B24" s="139" t="s">
        <v>45</v>
      </c>
      <c r="C24" s="140">
        <v>1</v>
      </c>
      <c r="D24" s="140">
        <v>6</v>
      </c>
      <c r="E24" s="145"/>
      <c r="F24" s="146"/>
      <c r="G24" s="26">
        <f>G25</f>
        <v>3535</v>
      </c>
      <c r="H24" s="26">
        <f>H25</f>
        <v>0</v>
      </c>
      <c r="I24" s="26">
        <f>I25</f>
        <v>3535</v>
      </c>
      <c r="J24" s="3"/>
      <c r="K24" s="3"/>
      <c r="L24" s="3"/>
    </row>
    <row r="25" spans="1:12" x14ac:dyDescent="0.2">
      <c r="A25" s="5" t="s">
        <v>162</v>
      </c>
      <c r="B25" s="139" t="s">
        <v>45</v>
      </c>
      <c r="C25" s="140">
        <v>1</v>
      </c>
      <c r="D25" s="140">
        <v>6</v>
      </c>
      <c r="E25" s="93" t="s">
        <v>161</v>
      </c>
      <c r="F25" s="146"/>
      <c r="G25" s="26">
        <f>G31+G26</f>
        <v>3535</v>
      </c>
      <c r="H25" s="26">
        <f>H31+H26</f>
        <v>0</v>
      </c>
      <c r="I25" s="26">
        <f>I31+I26</f>
        <v>3535</v>
      </c>
    </row>
    <row r="26" spans="1:12" ht="24" x14ac:dyDescent="0.2">
      <c r="A26" s="45" t="s">
        <v>209</v>
      </c>
      <c r="B26" s="146">
        <v>921</v>
      </c>
      <c r="C26" s="140">
        <v>1</v>
      </c>
      <c r="D26" s="140">
        <v>6</v>
      </c>
      <c r="E26" s="93" t="s">
        <v>208</v>
      </c>
      <c r="F26" s="147"/>
      <c r="G26" s="26">
        <f t="shared" ref="G26:I27" si="2">G27</f>
        <v>1032</v>
      </c>
      <c r="H26" s="26">
        <f t="shared" si="2"/>
        <v>0</v>
      </c>
      <c r="I26" s="26">
        <f t="shared" si="2"/>
        <v>1032</v>
      </c>
    </row>
    <row r="27" spans="1:12" ht="48" x14ac:dyDescent="0.2">
      <c r="A27" s="73" t="s">
        <v>437</v>
      </c>
      <c r="B27" s="146">
        <v>921</v>
      </c>
      <c r="C27" s="140">
        <v>1</v>
      </c>
      <c r="D27" s="140">
        <v>6</v>
      </c>
      <c r="E27" s="93" t="s">
        <v>208</v>
      </c>
      <c r="F27" s="147" t="s">
        <v>188</v>
      </c>
      <c r="G27" s="26">
        <f t="shared" si="2"/>
        <v>1032</v>
      </c>
      <c r="H27" s="26">
        <f t="shared" si="2"/>
        <v>0</v>
      </c>
      <c r="I27" s="26">
        <f t="shared" si="2"/>
        <v>1032</v>
      </c>
    </row>
    <row r="28" spans="1:12" ht="24" x14ac:dyDescent="0.2">
      <c r="A28" s="45" t="s">
        <v>189</v>
      </c>
      <c r="B28" s="146">
        <v>921</v>
      </c>
      <c r="C28" s="140">
        <v>1</v>
      </c>
      <c r="D28" s="140">
        <v>6</v>
      </c>
      <c r="E28" s="93" t="s">
        <v>208</v>
      </c>
      <c r="F28" s="147" t="s">
        <v>187</v>
      </c>
      <c r="G28" s="26">
        <f>G29+G30</f>
        <v>1032</v>
      </c>
      <c r="H28" s="26">
        <f>H29+H30</f>
        <v>0</v>
      </c>
      <c r="I28" s="26">
        <f>I29+I30</f>
        <v>1032</v>
      </c>
    </row>
    <row r="29" spans="1:12" ht="24" x14ac:dyDescent="0.2">
      <c r="A29" s="137" t="s">
        <v>431</v>
      </c>
      <c r="B29" s="141">
        <v>921</v>
      </c>
      <c r="C29" s="142">
        <v>1</v>
      </c>
      <c r="D29" s="142">
        <v>6</v>
      </c>
      <c r="E29" s="94" t="s">
        <v>208</v>
      </c>
      <c r="F29" s="143" t="s">
        <v>92</v>
      </c>
      <c r="G29" s="68">
        <f>818+198.1</f>
        <v>1016.1</v>
      </c>
      <c r="H29" s="68"/>
      <c r="I29" s="68">
        <f>G29+H29</f>
        <v>1016.1</v>
      </c>
    </row>
    <row r="30" spans="1:12" ht="24" x14ac:dyDescent="0.2">
      <c r="A30" s="137" t="s">
        <v>425</v>
      </c>
      <c r="B30" s="141">
        <v>921</v>
      </c>
      <c r="C30" s="142">
        <v>1</v>
      </c>
      <c r="D30" s="142">
        <v>6</v>
      </c>
      <c r="E30" s="94" t="s">
        <v>208</v>
      </c>
      <c r="F30" s="143" t="s">
        <v>93</v>
      </c>
      <c r="G30" s="68">
        <v>15.9</v>
      </c>
      <c r="H30" s="68"/>
      <c r="I30" s="68">
        <f>G30+H30</f>
        <v>15.9</v>
      </c>
    </row>
    <row r="31" spans="1:12" ht="24" x14ac:dyDescent="0.2">
      <c r="A31" s="73" t="s">
        <v>164</v>
      </c>
      <c r="B31" s="139" t="s">
        <v>45</v>
      </c>
      <c r="C31" s="140">
        <v>1</v>
      </c>
      <c r="D31" s="140">
        <v>6</v>
      </c>
      <c r="E31" s="93" t="s">
        <v>165</v>
      </c>
      <c r="F31" s="93" t="s">
        <v>7</v>
      </c>
      <c r="G31" s="26">
        <f>G32+G36</f>
        <v>2503</v>
      </c>
      <c r="H31" s="26">
        <f>H32+H36</f>
        <v>0</v>
      </c>
      <c r="I31" s="26">
        <f>I32+I36</f>
        <v>2503</v>
      </c>
      <c r="J31" s="3"/>
      <c r="K31" s="3"/>
      <c r="L31" s="3"/>
    </row>
    <row r="32" spans="1:12" ht="48" x14ac:dyDescent="0.2">
      <c r="A32" s="73" t="s">
        <v>437</v>
      </c>
      <c r="B32" s="139" t="s">
        <v>45</v>
      </c>
      <c r="C32" s="140">
        <v>1</v>
      </c>
      <c r="D32" s="140">
        <v>6</v>
      </c>
      <c r="E32" s="93" t="s">
        <v>165</v>
      </c>
      <c r="F32" s="93" t="s">
        <v>188</v>
      </c>
      <c r="G32" s="26">
        <f>G33</f>
        <v>1918.8999999999999</v>
      </c>
      <c r="H32" s="26">
        <f>H33</f>
        <v>0</v>
      </c>
      <c r="I32" s="26">
        <f>I33</f>
        <v>1918.8999999999999</v>
      </c>
      <c r="J32" s="3"/>
      <c r="K32" s="3"/>
      <c r="L32" s="3"/>
    </row>
    <row r="33" spans="1:12" ht="24" x14ac:dyDescent="0.2">
      <c r="A33" s="73" t="s">
        <v>189</v>
      </c>
      <c r="B33" s="139" t="s">
        <v>45</v>
      </c>
      <c r="C33" s="140">
        <v>1</v>
      </c>
      <c r="D33" s="140">
        <v>6</v>
      </c>
      <c r="E33" s="93" t="s">
        <v>165</v>
      </c>
      <c r="F33" s="93" t="s">
        <v>187</v>
      </c>
      <c r="G33" s="26">
        <f>G34+G35</f>
        <v>1918.8999999999999</v>
      </c>
      <c r="H33" s="26">
        <f>H34+H35</f>
        <v>0</v>
      </c>
      <c r="I33" s="26">
        <f>I34+I35</f>
        <v>1918.8999999999999</v>
      </c>
      <c r="J33" s="3"/>
      <c r="K33" s="3"/>
      <c r="L33" s="3"/>
    </row>
    <row r="34" spans="1:12" ht="24" x14ac:dyDescent="0.2">
      <c r="A34" s="137" t="s">
        <v>431</v>
      </c>
      <c r="B34" s="141">
        <v>921</v>
      </c>
      <c r="C34" s="142">
        <v>1</v>
      </c>
      <c r="D34" s="142">
        <v>6</v>
      </c>
      <c r="E34" s="94" t="s">
        <v>165</v>
      </c>
      <c r="F34" s="143" t="s">
        <v>92</v>
      </c>
      <c r="G34" s="68">
        <f>1456.6+409.3</f>
        <v>1865.8999999999999</v>
      </c>
      <c r="H34" s="68"/>
      <c r="I34" s="68">
        <f>G34+H34</f>
        <v>1865.8999999999999</v>
      </c>
      <c r="J34" s="3"/>
    </row>
    <row r="35" spans="1:12" ht="24" x14ac:dyDescent="0.2">
      <c r="A35" s="137" t="s">
        <v>425</v>
      </c>
      <c r="B35" s="141">
        <v>921</v>
      </c>
      <c r="C35" s="142">
        <v>1</v>
      </c>
      <c r="D35" s="142">
        <v>6</v>
      </c>
      <c r="E35" s="94" t="s">
        <v>165</v>
      </c>
      <c r="F35" s="143" t="s">
        <v>93</v>
      </c>
      <c r="G35" s="68">
        <v>53</v>
      </c>
      <c r="H35" s="68"/>
      <c r="I35" s="68">
        <f>G35+H35</f>
        <v>53</v>
      </c>
      <c r="J35" s="3"/>
    </row>
    <row r="36" spans="1:12" ht="24" x14ac:dyDescent="0.2">
      <c r="A36" s="123" t="s">
        <v>415</v>
      </c>
      <c r="B36" s="139" t="s">
        <v>45</v>
      </c>
      <c r="C36" s="140">
        <v>1</v>
      </c>
      <c r="D36" s="140">
        <v>6</v>
      </c>
      <c r="E36" s="93" t="s">
        <v>165</v>
      </c>
      <c r="F36" s="147" t="s">
        <v>190</v>
      </c>
      <c r="G36" s="26">
        <f>G37</f>
        <v>584.1</v>
      </c>
      <c r="H36" s="26">
        <f>H37</f>
        <v>0</v>
      </c>
      <c r="I36" s="26">
        <f>I37</f>
        <v>584.1</v>
      </c>
      <c r="J36" s="3"/>
    </row>
    <row r="37" spans="1:12" ht="24" x14ac:dyDescent="0.2">
      <c r="A37" s="123" t="s">
        <v>416</v>
      </c>
      <c r="B37" s="139" t="s">
        <v>45</v>
      </c>
      <c r="C37" s="140">
        <v>1</v>
      </c>
      <c r="D37" s="140">
        <v>6</v>
      </c>
      <c r="E37" s="93" t="s">
        <v>165</v>
      </c>
      <c r="F37" s="147" t="s">
        <v>191</v>
      </c>
      <c r="G37" s="26">
        <f>G38+G39</f>
        <v>584.1</v>
      </c>
      <c r="H37" s="26">
        <f>H38+H39</f>
        <v>0</v>
      </c>
      <c r="I37" s="26">
        <f>I38+I39</f>
        <v>584.1</v>
      </c>
      <c r="J37" s="3"/>
    </row>
    <row r="38" spans="1:12" ht="24" x14ac:dyDescent="0.2">
      <c r="A38" s="138" t="s">
        <v>121</v>
      </c>
      <c r="B38" s="141">
        <v>921</v>
      </c>
      <c r="C38" s="142">
        <v>1</v>
      </c>
      <c r="D38" s="142">
        <v>6</v>
      </c>
      <c r="E38" s="94" t="s">
        <v>165</v>
      </c>
      <c r="F38" s="143" t="s">
        <v>122</v>
      </c>
      <c r="G38" s="68">
        <v>102.8</v>
      </c>
      <c r="H38" s="68"/>
      <c r="I38" s="68">
        <f>G38+H38</f>
        <v>102.8</v>
      </c>
    </row>
    <row r="39" spans="1:12" ht="24" x14ac:dyDescent="0.2">
      <c r="A39" s="132" t="s">
        <v>421</v>
      </c>
      <c r="B39" s="141">
        <v>921</v>
      </c>
      <c r="C39" s="142">
        <v>1</v>
      </c>
      <c r="D39" s="142">
        <v>6</v>
      </c>
      <c r="E39" s="94" t="s">
        <v>165</v>
      </c>
      <c r="F39" s="143" t="s">
        <v>91</v>
      </c>
      <c r="G39" s="68">
        <v>481.3</v>
      </c>
      <c r="H39" s="68"/>
      <c r="I39" s="68">
        <f>G39+H39</f>
        <v>481.3</v>
      </c>
    </row>
    <row r="40" spans="1:12" s="1" customFormat="1" ht="15.75" x14ac:dyDescent="0.2">
      <c r="A40" s="236" t="s">
        <v>49</v>
      </c>
      <c r="B40" s="275" t="s">
        <v>39</v>
      </c>
      <c r="C40" s="276" t="s">
        <v>7</v>
      </c>
      <c r="D40" s="276" t="s">
        <v>7</v>
      </c>
      <c r="E40" s="275" t="s">
        <v>7</v>
      </c>
      <c r="F40" s="275" t="s">
        <v>7</v>
      </c>
      <c r="G40" s="318">
        <f>G41+G95+G142+G227+G358+G378+G436</f>
        <v>419921</v>
      </c>
      <c r="H40" s="318">
        <f>H41+H95+H142+H227+H358+H378+H436</f>
        <v>290673.09999999992</v>
      </c>
      <c r="I40" s="318">
        <f>I41+I95+I142+I227+I358+I378+I436</f>
        <v>710594.1</v>
      </c>
      <c r="J40"/>
    </row>
    <row r="41" spans="1:12" ht="13.5" x14ac:dyDescent="0.2">
      <c r="A41" s="41" t="s">
        <v>59</v>
      </c>
      <c r="B41" s="148" t="s">
        <v>39</v>
      </c>
      <c r="C41" s="149" t="s">
        <v>8</v>
      </c>
      <c r="D41" s="149" t="s">
        <v>58</v>
      </c>
      <c r="E41" s="148" t="s">
        <v>7</v>
      </c>
      <c r="F41" s="148" t="s">
        <v>7</v>
      </c>
      <c r="G41" s="31">
        <f>G42+G67+G72</f>
        <v>120730.59999999999</v>
      </c>
      <c r="H41" s="31">
        <f>H42+H67+H72</f>
        <v>5284</v>
      </c>
      <c r="I41" s="31">
        <f>I42+I67+I72</f>
        <v>126014.59999999999</v>
      </c>
      <c r="J41" s="3"/>
    </row>
    <row r="42" spans="1:12" ht="36" x14ac:dyDescent="0.2">
      <c r="A42" s="5" t="s">
        <v>34</v>
      </c>
      <c r="B42" s="93" t="s">
        <v>39</v>
      </c>
      <c r="C42" s="150" t="s">
        <v>8</v>
      </c>
      <c r="D42" s="150" t="s">
        <v>11</v>
      </c>
      <c r="E42" s="93" t="s">
        <v>7</v>
      </c>
      <c r="F42" s="93" t="s">
        <v>7</v>
      </c>
      <c r="G42" s="32">
        <f>G43</f>
        <v>88981.9</v>
      </c>
      <c r="H42" s="32">
        <f>H43</f>
        <v>4100</v>
      </c>
      <c r="I42" s="32">
        <f>I43</f>
        <v>93081.9</v>
      </c>
    </row>
    <row r="43" spans="1:12" x14ac:dyDescent="0.2">
      <c r="A43" s="5" t="s">
        <v>162</v>
      </c>
      <c r="B43" s="93" t="s">
        <v>39</v>
      </c>
      <c r="C43" s="150" t="s">
        <v>8</v>
      </c>
      <c r="D43" s="150" t="s">
        <v>11</v>
      </c>
      <c r="E43" s="93" t="s">
        <v>161</v>
      </c>
      <c r="F43" s="93" t="s">
        <v>7</v>
      </c>
      <c r="G43" s="32">
        <f>G44+G57+G62</f>
        <v>88981.9</v>
      </c>
      <c r="H43" s="32">
        <f>H44+H57+H62</f>
        <v>4100</v>
      </c>
      <c r="I43" s="32">
        <f>I44+I57+I62</f>
        <v>93081.9</v>
      </c>
    </row>
    <row r="44" spans="1:12" ht="24" x14ac:dyDescent="0.2">
      <c r="A44" s="73" t="s">
        <v>164</v>
      </c>
      <c r="B44" s="93" t="s">
        <v>39</v>
      </c>
      <c r="C44" s="150" t="s">
        <v>8</v>
      </c>
      <c r="D44" s="150" t="s">
        <v>11</v>
      </c>
      <c r="E44" s="93" t="s">
        <v>165</v>
      </c>
      <c r="F44" s="93" t="s">
        <v>7</v>
      </c>
      <c r="G44" s="32">
        <f>G45+G49+G54</f>
        <v>88837.1</v>
      </c>
      <c r="H44" s="32">
        <f>H45+H49+H54</f>
        <v>4100</v>
      </c>
      <c r="I44" s="32">
        <f>I45+I49+I54</f>
        <v>92937.1</v>
      </c>
    </row>
    <row r="45" spans="1:12" ht="48" x14ac:dyDescent="0.2">
      <c r="A45" s="73" t="s">
        <v>437</v>
      </c>
      <c r="B45" s="93" t="s">
        <v>39</v>
      </c>
      <c r="C45" s="150" t="s">
        <v>8</v>
      </c>
      <c r="D45" s="150" t="s">
        <v>11</v>
      </c>
      <c r="E45" s="93" t="s">
        <v>165</v>
      </c>
      <c r="F45" s="93" t="s">
        <v>188</v>
      </c>
      <c r="G45" s="26">
        <f>G46</f>
        <v>74542</v>
      </c>
      <c r="H45" s="26">
        <f>H46</f>
        <v>0</v>
      </c>
      <c r="I45" s="26">
        <f>I46</f>
        <v>74542</v>
      </c>
    </row>
    <row r="46" spans="1:12" ht="24" x14ac:dyDescent="0.2">
      <c r="A46" s="73" t="s">
        <v>189</v>
      </c>
      <c r="B46" s="93" t="s">
        <v>39</v>
      </c>
      <c r="C46" s="150" t="s">
        <v>8</v>
      </c>
      <c r="D46" s="150" t="s">
        <v>11</v>
      </c>
      <c r="E46" s="93" t="s">
        <v>165</v>
      </c>
      <c r="F46" s="93" t="s">
        <v>187</v>
      </c>
      <c r="G46" s="26">
        <f>G47+G48</f>
        <v>74542</v>
      </c>
      <c r="H46" s="26">
        <f>H47+H48</f>
        <v>0</v>
      </c>
      <c r="I46" s="26">
        <f>I47+I48</f>
        <v>74542</v>
      </c>
    </row>
    <row r="47" spans="1:12" ht="24" x14ac:dyDescent="0.2">
      <c r="A47" s="137" t="s">
        <v>431</v>
      </c>
      <c r="B47" s="94" t="s">
        <v>39</v>
      </c>
      <c r="C47" s="144" t="s">
        <v>8</v>
      </c>
      <c r="D47" s="144" t="s">
        <v>11</v>
      </c>
      <c r="E47" s="94" t="s">
        <v>165</v>
      </c>
      <c r="F47" s="94" t="s">
        <v>92</v>
      </c>
      <c r="G47" s="68">
        <v>73624</v>
      </c>
      <c r="H47" s="68"/>
      <c r="I47" s="68">
        <f>G47+H47</f>
        <v>73624</v>
      </c>
    </row>
    <row r="48" spans="1:12" ht="24" x14ac:dyDescent="0.2">
      <c r="A48" s="137" t="s">
        <v>425</v>
      </c>
      <c r="B48" s="94" t="s">
        <v>39</v>
      </c>
      <c r="C48" s="144" t="s">
        <v>8</v>
      </c>
      <c r="D48" s="144" t="s">
        <v>11</v>
      </c>
      <c r="E48" s="94" t="s">
        <v>165</v>
      </c>
      <c r="F48" s="94" t="s">
        <v>93</v>
      </c>
      <c r="G48" s="68">
        <v>918</v>
      </c>
      <c r="H48" s="68"/>
      <c r="I48" s="68">
        <f>G48+H48</f>
        <v>918</v>
      </c>
    </row>
    <row r="49" spans="1:9" ht="24" x14ac:dyDescent="0.2">
      <c r="A49" s="123" t="s">
        <v>415</v>
      </c>
      <c r="B49" s="93" t="s">
        <v>39</v>
      </c>
      <c r="C49" s="150" t="s">
        <v>8</v>
      </c>
      <c r="D49" s="150" t="s">
        <v>11</v>
      </c>
      <c r="E49" s="93" t="s">
        <v>165</v>
      </c>
      <c r="F49" s="93" t="s">
        <v>190</v>
      </c>
      <c r="G49" s="26">
        <f>G50</f>
        <v>14280.1</v>
      </c>
      <c r="H49" s="26">
        <f>H50</f>
        <v>3900</v>
      </c>
      <c r="I49" s="26">
        <f>I50</f>
        <v>18180.099999999999</v>
      </c>
    </row>
    <row r="50" spans="1:9" ht="24" x14ac:dyDescent="0.2">
      <c r="A50" s="123" t="s">
        <v>416</v>
      </c>
      <c r="B50" s="93" t="s">
        <v>39</v>
      </c>
      <c r="C50" s="150" t="s">
        <v>8</v>
      </c>
      <c r="D50" s="150" t="s">
        <v>11</v>
      </c>
      <c r="E50" s="93" t="s">
        <v>165</v>
      </c>
      <c r="F50" s="93" t="s">
        <v>191</v>
      </c>
      <c r="G50" s="26">
        <f>G51+G52+G53</f>
        <v>14280.1</v>
      </c>
      <c r="H50" s="26">
        <f>H51+H52+H53</f>
        <v>3900</v>
      </c>
      <c r="I50" s="26">
        <f>I51+I52+I53</f>
        <v>18180.099999999999</v>
      </c>
    </row>
    <row r="51" spans="1:9" ht="24" x14ac:dyDescent="0.2">
      <c r="A51" s="138" t="s">
        <v>121</v>
      </c>
      <c r="B51" s="94" t="s">
        <v>39</v>
      </c>
      <c r="C51" s="144" t="s">
        <v>8</v>
      </c>
      <c r="D51" s="144" t="s">
        <v>11</v>
      </c>
      <c r="E51" s="94" t="s">
        <v>165</v>
      </c>
      <c r="F51" s="94" t="s">
        <v>122</v>
      </c>
      <c r="G51" s="68">
        <v>1506.3</v>
      </c>
      <c r="H51" s="68"/>
      <c r="I51" s="68">
        <f>G51+H51</f>
        <v>1506.3</v>
      </c>
    </row>
    <row r="52" spans="1:9" ht="24" x14ac:dyDescent="0.2">
      <c r="A52" s="137" t="s">
        <v>432</v>
      </c>
      <c r="B52" s="94" t="s">
        <v>39</v>
      </c>
      <c r="C52" s="144" t="s">
        <v>8</v>
      </c>
      <c r="D52" s="144" t="s">
        <v>11</v>
      </c>
      <c r="E52" s="94" t="s">
        <v>165</v>
      </c>
      <c r="F52" s="94" t="s">
        <v>97</v>
      </c>
      <c r="G52" s="68">
        <v>509.7</v>
      </c>
      <c r="H52" s="68"/>
      <c r="I52" s="68">
        <f t="shared" ref="I52:I53" si="3">G52+H52</f>
        <v>509.7</v>
      </c>
    </row>
    <row r="53" spans="1:9" ht="24" x14ac:dyDescent="0.2">
      <c r="A53" s="132" t="s">
        <v>421</v>
      </c>
      <c r="B53" s="94" t="s">
        <v>39</v>
      </c>
      <c r="C53" s="144" t="s">
        <v>8</v>
      </c>
      <c r="D53" s="144" t="s">
        <v>11</v>
      </c>
      <c r="E53" s="94" t="s">
        <v>165</v>
      </c>
      <c r="F53" s="94" t="s">
        <v>91</v>
      </c>
      <c r="G53" s="68">
        <v>12264.1</v>
      </c>
      <c r="H53" s="68">
        <f>2500+1000+400</f>
        <v>3900</v>
      </c>
      <c r="I53" s="68">
        <f t="shared" si="3"/>
        <v>16164.1</v>
      </c>
    </row>
    <row r="54" spans="1:9" x14ac:dyDescent="0.2">
      <c r="A54" s="123" t="s">
        <v>192</v>
      </c>
      <c r="B54" s="93" t="s">
        <v>39</v>
      </c>
      <c r="C54" s="150" t="s">
        <v>8</v>
      </c>
      <c r="D54" s="150" t="s">
        <v>11</v>
      </c>
      <c r="E54" s="93" t="s">
        <v>165</v>
      </c>
      <c r="F54" s="93" t="s">
        <v>193</v>
      </c>
      <c r="G54" s="26">
        <f t="shared" ref="G54:I55" si="4">G55</f>
        <v>15</v>
      </c>
      <c r="H54" s="26">
        <f t="shared" si="4"/>
        <v>200</v>
      </c>
      <c r="I54" s="26">
        <f t="shared" si="4"/>
        <v>215</v>
      </c>
    </row>
    <row r="55" spans="1:9" x14ac:dyDescent="0.2">
      <c r="A55" s="123" t="s">
        <v>195</v>
      </c>
      <c r="B55" s="93" t="s">
        <v>39</v>
      </c>
      <c r="C55" s="150" t="s">
        <v>8</v>
      </c>
      <c r="D55" s="150" t="s">
        <v>11</v>
      </c>
      <c r="E55" s="93" t="s">
        <v>165</v>
      </c>
      <c r="F55" s="93" t="s">
        <v>194</v>
      </c>
      <c r="G55" s="26">
        <f t="shared" si="4"/>
        <v>15</v>
      </c>
      <c r="H55" s="26">
        <f t="shared" si="4"/>
        <v>200</v>
      </c>
      <c r="I55" s="26">
        <f t="shared" si="4"/>
        <v>215</v>
      </c>
    </row>
    <row r="56" spans="1:9" x14ac:dyDescent="0.2">
      <c r="A56" s="137" t="s">
        <v>99</v>
      </c>
      <c r="B56" s="94" t="s">
        <v>39</v>
      </c>
      <c r="C56" s="144" t="s">
        <v>8</v>
      </c>
      <c r="D56" s="144" t="s">
        <v>11</v>
      </c>
      <c r="E56" s="94" t="s">
        <v>165</v>
      </c>
      <c r="F56" s="94" t="s">
        <v>100</v>
      </c>
      <c r="G56" s="68">
        <v>15</v>
      </c>
      <c r="H56" s="68">
        <v>200</v>
      </c>
      <c r="I56" s="68">
        <f t="shared" ref="I56" si="5">G56+H56</f>
        <v>215</v>
      </c>
    </row>
    <row r="57" spans="1:9" ht="24" x14ac:dyDescent="0.2">
      <c r="A57" s="123" t="s">
        <v>227</v>
      </c>
      <c r="B57" s="93" t="s">
        <v>39</v>
      </c>
      <c r="C57" s="150" t="s">
        <v>8</v>
      </c>
      <c r="D57" s="150" t="s">
        <v>11</v>
      </c>
      <c r="E57" s="93" t="s">
        <v>261</v>
      </c>
      <c r="F57" s="93"/>
      <c r="G57" s="26">
        <f>G58</f>
        <v>92.4</v>
      </c>
      <c r="H57" s="26">
        <f>H58</f>
        <v>0</v>
      </c>
      <c r="I57" s="26">
        <f>I58</f>
        <v>92.4</v>
      </c>
    </row>
    <row r="58" spans="1:9" ht="24" x14ac:dyDescent="0.2">
      <c r="A58" s="123" t="s">
        <v>474</v>
      </c>
      <c r="B58" s="93" t="s">
        <v>39</v>
      </c>
      <c r="C58" s="150" t="s">
        <v>8</v>
      </c>
      <c r="D58" s="150" t="s">
        <v>11</v>
      </c>
      <c r="E58" s="93" t="s">
        <v>307</v>
      </c>
      <c r="F58" s="93"/>
      <c r="G58" s="26">
        <f>G60</f>
        <v>92.4</v>
      </c>
      <c r="H58" s="26">
        <f>H60</f>
        <v>0</v>
      </c>
      <c r="I58" s="26">
        <f>I60</f>
        <v>92.4</v>
      </c>
    </row>
    <row r="59" spans="1:9" ht="48" x14ac:dyDescent="0.2">
      <c r="A59" s="73" t="s">
        <v>437</v>
      </c>
      <c r="B59" s="93" t="s">
        <v>39</v>
      </c>
      <c r="C59" s="150" t="s">
        <v>8</v>
      </c>
      <c r="D59" s="150" t="s">
        <v>11</v>
      </c>
      <c r="E59" s="93" t="s">
        <v>307</v>
      </c>
      <c r="F59" s="93" t="s">
        <v>188</v>
      </c>
      <c r="G59" s="26">
        <f t="shared" ref="G59:I60" si="6">G60</f>
        <v>92.4</v>
      </c>
      <c r="H59" s="26">
        <f t="shared" si="6"/>
        <v>0</v>
      </c>
      <c r="I59" s="26">
        <f t="shared" si="6"/>
        <v>92.4</v>
      </c>
    </row>
    <row r="60" spans="1:9" ht="24" x14ac:dyDescent="0.2">
      <c r="A60" s="73" t="s">
        <v>189</v>
      </c>
      <c r="B60" s="93" t="s">
        <v>39</v>
      </c>
      <c r="C60" s="150" t="s">
        <v>8</v>
      </c>
      <c r="D60" s="150" t="s">
        <v>11</v>
      </c>
      <c r="E60" s="93" t="s">
        <v>307</v>
      </c>
      <c r="F60" s="93" t="s">
        <v>187</v>
      </c>
      <c r="G60" s="26">
        <f t="shared" si="6"/>
        <v>92.4</v>
      </c>
      <c r="H60" s="26">
        <f t="shared" si="6"/>
        <v>0</v>
      </c>
      <c r="I60" s="26">
        <f t="shared" si="6"/>
        <v>92.4</v>
      </c>
    </row>
    <row r="61" spans="1:9" ht="24" x14ac:dyDescent="0.2">
      <c r="A61" s="137" t="s">
        <v>431</v>
      </c>
      <c r="B61" s="94" t="s">
        <v>39</v>
      </c>
      <c r="C61" s="144" t="s">
        <v>8</v>
      </c>
      <c r="D61" s="144" t="s">
        <v>11</v>
      </c>
      <c r="E61" s="94" t="s">
        <v>307</v>
      </c>
      <c r="F61" s="94" t="s">
        <v>92</v>
      </c>
      <c r="G61" s="68">
        <v>92.4</v>
      </c>
      <c r="H61" s="68"/>
      <c r="I61" s="68">
        <f t="shared" ref="I61" si="7">G61+H61</f>
        <v>92.4</v>
      </c>
    </row>
    <row r="62" spans="1:9" ht="24" x14ac:dyDescent="0.2">
      <c r="A62" s="5" t="s">
        <v>232</v>
      </c>
      <c r="B62" s="93" t="s">
        <v>39</v>
      </c>
      <c r="C62" s="151" t="s">
        <v>8</v>
      </c>
      <c r="D62" s="151" t="s">
        <v>11</v>
      </c>
      <c r="E62" s="93" t="s">
        <v>311</v>
      </c>
      <c r="F62" s="152"/>
      <c r="G62" s="26">
        <f t="shared" ref="G62:I65" si="8">G63</f>
        <v>52.4</v>
      </c>
      <c r="H62" s="26">
        <f t="shared" si="8"/>
        <v>0</v>
      </c>
      <c r="I62" s="26">
        <f t="shared" si="8"/>
        <v>52.4</v>
      </c>
    </row>
    <row r="63" spans="1:9" ht="36" x14ac:dyDescent="0.2">
      <c r="A63" s="5" t="s">
        <v>272</v>
      </c>
      <c r="B63" s="93" t="s">
        <v>39</v>
      </c>
      <c r="C63" s="151" t="s">
        <v>8</v>
      </c>
      <c r="D63" s="151" t="s">
        <v>11</v>
      </c>
      <c r="E63" s="93" t="s">
        <v>310</v>
      </c>
      <c r="F63" s="152"/>
      <c r="G63" s="26">
        <f t="shared" si="8"/>
        <v>52.4</v>
      </c>
      <c r="H63" s="26">
        <f t="shared" si="8"/>
        <v>0</v>
      </c>
      <c r="I63" s="26">
        <f t="shared" si="8"/>
        <v>52.4</v>
      </c>
    </row>
    <row r="64" spans="1:9" ht="24" x14ac:dyDescent="0.2">
      <c r="A64" s="123" t="s">
        <v>415</v>
      </c>
      <c r="B64" s="93" t="s">
        <v>39</v>
      </c>
      <c r="C64" s="151" t="s">
        <v>8</v>
      </c>
      <c r="D64" s="151" t="s">
        <v>11</v>
      </c>
      <c r="E64" s="93" t="s">
        <v>310</v>
      </c>
      <c r="F64" s="93" t="s">
        <v>190</v>
      </c>
      <c r="G64" s="26">
        <f t="shared" si="8"/>
        <v>52.4</v>
      </c>
      <c r="H64" s="26">
        <f t="shared" si="8"/>
        <v>0</v>
      </c>
      <c r="I64" s="26">
        <f t="shared" si="8"/>
        <v>52.4</v>
      </c>
    </row>
    <row r="65" spans="1:9" ht="24" x14ac:dyDescent="0.2">
      <c r="A65" s="123" t="s">
        <v>416</v>
      </c>
      <c r="B65" s="93" t="s">
        <v>39</v>
      </c>
      <c r="C65" s="151" t="s">
        <v>8</v>
      </c>
      <c r="D65" s="151" t="s">
        <v>11</v>
      </c>
      <c r="E65" s="93" t="s">
        <v>310</v>
      </c>
      <c r="F65" s="93" t="s">
        <v>191</v>
      </c>
      <c r="G65" s="26">
        <f t="shared" si="8"/>
        <v>52.4</v>
      </c>
      <c r="H65" s="26">
        <f t="shared" si="8"/>
        <v>0</v>
      </c>
      <c r="I65" s="26">
        <f t="shared" si="8"/>
        <v>52.4</v>
      </c>
    </row>
    <row r="66" spans="1:9" ht="24" x14ac:dyDescent="0.2">
      <c r="A66" s="132" t="s">
        <v>421</v>
      </c>
      <c r="B66" s="94" t="s">
        <v>39</v>
      </c>
      <c r="C66" s="144" t="s">
        <v>8</v>
      </c>
      <c r="D66" s="144" t="s">
        <v>11</v>
      </c>
      <c r="E66" s="94" t="s">
        <v>310</v>
      </c>
      <c r="F66" s="94" t="s">
        <v>91</v>
      </c>
      <c r="G66" s="68">
        <v>52.4</v>
      </c>
      <c r="H66" s="68"/>
      <c r="I66" s="68">
        <f t="shared" ref="I66" si="9">G66+H66</f>
        <v>52.4</v>
      </c>
    </row>
    <row r="67" spans="1:9" x14ac:dyDescent="0.2">
      <c r="A67" s="8" t="s">
        <v>115</v>
      </c>
      <c r="B67" s="93" t="s">
        <v>39</v>
      </c>
      <c r="C67" s="153" t="s">
        <v>8</v>
      </c>
      <c r="D67" s="153" t="s">
        <v>16</v>
      </c>
      <c r="E67" s="153" t="s">
        <v>7</v>
      </c>
      <c r="F67" s="153" t="s">
        <v>7</v>
      </c>
      <c r="G67" s="33">
        <f t="shared" ref="G67:I67" si="10">G68</f>
        <v>1400</v>
      </c>
      <c r="H67" s="33">
        <f t="shared" si="10"/>
        <v>0</v>
      </c>
      <c r="I67" s="33">
        <f t="shared" si="10"/>
        <v>1400</v>
      </c>
    </row>
    <row r="68" spans="1:9" x14ac:dyDescent="0.2">
      <c r="A68" s="5" t="s">
        <v>162</v>
      </c>
      <c r="B68" s="93" t="s">
        <v>39</v>
      </c>
      <c r="C68" s="153" t="s">
        <v>8</v>
      </c>
      <c r="D68" s="153" t="s">
        <v>16</v>
      </c>
      <c r="E68" s="93" t="s">
        <v>161</v>
      </c>
      <c r="F68" s="153" t="s">
        <v>7</v>
      </c>
      <c r="G68" s="33">
        <f t="shared" ref="G68:I70" si="11">G69</f>
        <v>1400</v>
      </c>
      <c r="H68" s="33">
        <f t="shared" si="11"/>
        <v>0</v>
      </c>
      <c r="I68" s="33">
        <f t="shared" si="11"/>
        <v>1400</v>
      </c>
    </row>
    <row r="69" spans="1:9" ht="36" x14ac:dyDescent="0.2">
      <c r="A69" s="8" t="s">
        <v>118</v>
      </c>
      <c r="B69" s="93" t="s">
        <v>39</v>
      </c>
      <c r="C69" s="153" t="s">
        <v>8</v>
      </c>
      <c r="D69" s="153" t="s">
        <v>16</v>
      </c>
      <c r="E69" s="93" t="s">
        <v>211</v>
      </c>
      <c r="F69" s="153" t="s">
        <v>7</v>
      </c>
      <c r="G69" s="33">
        <f t="shared" si="11"/>
        <v>1400</v>
      </c>
      <c r="H69" s="33">
        <f t="shared" si="11"/>
        <v>0</v>
      </c>
      <c r="I69" s="33">
        <f t="shared" si="11"/>
        <v>1400</v>
      </c>
    </row>
    <row r="70" spans="1:9" x14ac:dyDescent="0.2">
      <c r="A70" s="123" t="s">
        <v>192</v>
      </c>
      <c r="B70" s="93" t="s">
        <v>39</v>
      </c>
      <c r="C70" s="153" t="s">
        <v>8</v>
      </c>
      <c r="D70" s="153" t="s">
        <v>16</v>
      </c>
      <c r="E70" s="93" t="s">
        <v>211</v>
      </c>
      <c r="F70" s="153" t="s">
        <v>193</v>
      </c>
      <c r="G70" s="33">
        <f t="shared" si="11"/>
        <v>1400</v>
      </c>
      <c r="H70" s="33">
        <f t="shared" si="11"/>
        <v>0</v>
      </c>
      <c r="I70" s="33">
        <f t="shared" si="11"/>
        <v>1400</v>
      </c>
    </row>
    <row r="71" spans="1:9" x14ac:dyDescent="0.2">
      <c r="A71" s="77" t="s">
        <v>116</v>
      </c>
      <c r="B71" s="94" t="s">
        <v>39</v>
      </c>
      <c r="C71" s="143" t="s">
        <v>8</v>
      </c>
      <c r="D71" s="143" t="s">
        <v>16</v>
      </c>
      <c r="E71" s="94" t="s">
        <v>211</v>
      </c>
      <c r="F71" s="143" t="s">
        <v>117</v>
      </c>
      <c r="G71" s="68">
        <v>1400</v>
      </c>
      <c r="H71" s="68"/>
      <c r="I71" s="68">
        <f t="shared" ref="I71" si="12">G71+H71</f>
        <v>1400</v>
      </c>
    </row>
    <row r="72" spans="1:9" x14ac:dyDescent="0.2">
      <c r="A72" s="5" t="s">
        <v>13</v>
      </c>
      <c r="B72" s="93" t="s">
        <v>39</v>
      </c>
      <c r="C72" s="150" t="s">
        <v>8</v>
      </c>
      <c r="D72" s="150" t="s">
        <v>69</v>
      </c>
      <c r="E72" s="93" t="s">
        <v>7</v>
      </c>
      <c r="F72" s="93" t="s">
        <v>7</v>
      </c>
      <c r="G72" s="32">
        <f>G73</f>
        <v>30348.7</v>
      </c>
      <c r="H72" s="32">
        <f>H73</f>
        <v>1184</v>
      </c>
      <c r="I72" s="32">
        <f>I73</f>
        <v>31532.7</v>
      </c>
    </row>
    <row r="73" spans="1:9" x14ac:dyDescent="0.2">
      <c r="A73" s="5" t="s">
        <v>162</v>
      </c>
      <c r="B73" s="93" t="s">
        <v>39</v>
      </c>
      <c r="C73" s="153" t="s">
        <v>8</v>
      </c>
      <c r="D73" s="153" t="s">
        <v>69</v>
      </c>
      <c r="E73" s="93" t="s">
        <v>161</v>
      </c>
      <c r="F73" s="93"/>
      <c r="G73" s="32">
        <f>G74+G84</f>
        <v>30348.7</v>
      </c>
      <c r="H73" s="32">
        <f>H74+H84+H92</f>
        <v>1184</v>
      </c>
      <c r="I73" s="32">
        <f>I74+I84+I92</f>
        <v>31532.7</v>
      </c>
    </row>
    <row r="74" spans="1:9" ht="24" x14ac:dyDescent="0.2">
      <c r="A74" s="48" t="s">
        <v>50</v>
      </c>
      <c r="B74" s="93" t="s">
        <v>39</v>
      </c>
      <c r="C74" s="150" t="s">
        <v>8</v>
      </c>
      <c r="D74" s="150" t="s">
        <v>69</v>
      </c>
      <c r="E74" s="93" t="s">
        <v>331</v>
      </c>
      <c r="F74" s="93" t="s">
        <v>7</v>
      </c>
      <c r="G74" s="32">
        <f>G75+G79</f>
        <v>22064.9</v>
      </c>
      <c r="H74" s="32">
        <f>H75+H79</f>
        <v>0</v>
      </c>
      <c r="I74" s="32">
        <f>I75+I79</f>
        <v>22064.9</v>
      </c>
    </row>
    <row r="75" spans="1:9" ht="24" x14ac:dyDescent="0.2">
      <c r="A75" s="123" t="s">
        <v>415</v>
      </c>
      <c r="B75" s="93" t="s">
        <v>39</v>
      </c>
      <c r="C75" s="150" t="s">
        <v>8</v>
      </c>
      <c r="D75" s="150" t="s">
        <v>69</v>
      </c>
      <c r="E75" s="93" t="s">
        <v>331</v>
      </c>
      <c r="F75" s="93" t="s">
        <v>190</v>
      </c>
      <c r="G75" s="32">
        <f>G76</f>
        <v>1890</v>
      </c>
      <c r="H75" s="32">
        <f>H76</f>
        <v>0</v>
      </c>
      <c r="I75" s="32">
        <f>I76</f>
        <v>1890</v>
      </c>
    </row>
    <row r="76" spans="1:9" ht="24" x14ac:dyDescent="0.2">
      <c r="A76" s="123" t="s">
        <v>416</v>
      </c>
      <c r="B76" s="93" t="s">
        <v>39</v>
      </c>
      <c r="C76" s="150" t="s">
        <v>8</v>
      </c>
      <c r="D76" s="150" t="s">
        <v>69</v>
      </c>
      <c r="E76" s="93" t="s">
        <v>331</v>
      </c>
      <c r="F76" s="93" t="s">
        <v>191</v>
      </c>
      <c r="G76" s="32">
        <f>G77+G78</f>
        <v>1890</v>
      </c>
      <c r="H76" s="32">
        <f>H77+H78</f>
        <v>0</v>
      </c>
      <c r="I76" s="32">
        <f>I77+I78</f>
        <v>1890</v>
      </c>
    </row>
    <row r="77" spans="1:9" ht="24" x14ac:dyDescent="0.2">
      <c r="A77" s="138" t="s">
        <v>121</v>
      </c>
      <c r="B77" s="94" t="s">
        <v>39</v>
      </c>
      <c r="C77" s="144" t="s">
        <v>8</v>
      </c>
      <c r="D77" s="144" t="s">
        <v>69</v>
      </c>
      <c r="E77" s="94" t="s">
        <v>331</v>
      </c>
      <c r="F77" s="94" t="s">
        <v>122</v>
      </c>
      <c r="G77" s="68">
        <v>20</v>
      </c>
      <c r="H77" s="68"/>
      <c r="I77" s="68">
        <f t="shared" ref="I77:I78" si="13">G77+H77</f>
        <v>20</v>
      </c>
    </row>
    <row r="78" spans="1:9" ht="24" x14ac:dyDescent="0.2">
      <c r="A78" s="132" t="s">
        <v>421</v>
      </c>
      <c r="B78" s="94" t="s">
        <v>39</v>
      </c>
      <c r="C78" s="144" t="s">
        <v>8</v>
      </c>
      <c r="D78" s="144" t="s">
        <v>69</v>
      </c>
      <c r="E78" s="94" t="s">
        <v>331</v>
      </c>
      <c r="F78" s="94" t="s">
        <v>91</v>
      </c>
      <c r="G78" s="68">
        <v>1870</v>
      </c>
      <c r="H78" s="68"/>
      <c r="I78" s="68">
        <f t="shared" si="13"/>
        <v>1870</v>
      </c>
    </row>
    <row r="79" spans="1:9" x14ac:dyDescent="0.2">
      <c r="A79" s="123" t="s">
        <v>192</v>
      </c>
      <c r="B79" s="93" t="s">
        <v>39</v>
      </c>
      <c r="C79" s="150" t="s">
        <v>8</v>
      </c>
      <c r="D79" s="150" t="s">
        <v>69</v>
      </c>
      <c r="E79" s="93" t="s">
        <v>331</v>
      </c>
      <c r="F79" s="93" t="s">
        <v>193</v>
      </c>
      <c r="G79" s="26">
        <f>G80+G82</f>
        <v>20174.900000000001</v>
      </c>
      <c r="H79" s="26">
        <f>H80+H82</f>
        <v>0</v>
      </c>
      <c r="I79" s="26">
        <f>I80+I82</f>
        <v>20174.900000000001</v>
      </c>
    </row>
    <row r="80" spans="1:9" x14ac:dyDescent="0.2">
      <c r="A80" s="123" t="s">
        <v>207</v>
      </c>
      <c r="B80" s="93" t="s">
        <v>39</v>
      </c>
      <c r="C80" s="150" t="s">
        <v>8</v>
      </c>
      <c r="D80" s="150" t="s">
        <v>69</v>
      </c>
      <c r="E80" s="93" t="s">
        <v>331</v>
      </c>
      <c r="F80" s="93" t="s">
        <v>202</v>
      </c>
      <c r="G80" s="26">
        <f>G81</f>
        <v>20000</v>
      </c>
      <c r="H80" s="26">
        <f>H81</f>
        <v>0</v>
      </c>
      <c r="I80" s="26">
        <f>I81</f>
        <v>20000</v>
      </c>
    </row>
    <row r="81" spans="1:9" ht="63" customHeight="1" x14ac:dyDescent="0.2">
      <c r="A81" s="80" t="s">
        <v>516</v>
      </c>
      <c r="B81" s="94" t="s">
        <v>39</v>
      </c>
      <c r="C81" s="144" t="s">
        <v>8</v>
      </c>
      <c r="D81" s="144" t="s">
        <v>69</v>
      </c>
      <c r="E81" s="94" t="s">
        <v>331</v>
      </c>
      <c r="F81" s="94" t="s">
        <v>123</v>
      </c>
      <c r="G81" s="68">
        <v>20000</v>
      </c>
      <c r="H81" s="68"/>
      <c r="I81" s="68">
        <f t="shared" ref="I81" si="14">G81+H81</f>
        <v>20000</v>
      </c>
    </row>
    <row r="82" spans="1:9" x14ac:dyDescent="0.2">
      <c r="A82" s="123" t="s">
        <v>195</v>
      </c>
      <c r="B82" s="93" t="s">
        <v>39</v>
      </c>
      <c r="C82" s="150" t="s">
        <v>8</v>
      </c>
      <c r="D82" s="150" t="s">
        <v>69</v>
      </c>
      <c r="E82" s="93" t="s">
        <v>331</v>
      </c>
      <c r="F82" s="93" t="s">
        <v>194</v>
      </c>
      <c r="G82" s="26">
        <f>G83</f>
        <v>174.9</v>
      </c>
      <c r="H82" s="26">
        <f>H83</f>
        <v>0</v>
      </c>
      <c r="I82" s="26">
        <f>I83</f>
        <v>174.9</v>
      </c>
    </row>
    <row r="83" spans="1:9" x14ac:dyDescent="0.2">
      <c r="A83" s="77" t="s">
        <v>99</v>
      </c>
      <c r="B83" s="94" t="s">
        <v>39</v>
      </c>
      <c r="C83" s="144" t="s">
        <v>8</v>
      </c>
      <c r="D83" s="144" t="s">
        <v>69</v>
      </c>
      <c r="E83" s="94" t="s">
        <v>331</v>
      </c>
      <c r="F83" s="94" t="s">
        <v>100</v>
      </c>
      <c r="G83" s="68">
        <v>174.9</v>
      </c>
      <c r="H83" s="68"/>
      <c r="I83" s="68">
        <f t="shared" ref="I83" si="15">G83+H83</f>
        <v>174.9</v>
      </c>
    </row>
    <row r="84" spans="1:9" ht="36" x14ac:dyDescent="0.2">
      <c r="A84" s="214" t="s">
        <v>212</v>
      </c>
      <c r="B84" s="93" t="s">
        <v>39</v>
      </c>
      <c r="C84" s="151" t="s">
        <v>8</v>
      </c>
      <c r="D84" s="151" t="s">
        <v>69</v>
      </c>
      <c r="E84" s="93" t="s">
        <v>213</v>
      </c>
      <c r="F84" s="93"/>
      <c r="G84" s="26">
        <f t="shared" ref="G84:I85" si="16">G85</f>
        <v>8283.7999999999993</v>
      </c>
      <c r="H84" s="26">
        <f>H85+H89</f>
        <v>1084</v>
      </c>
      <c r="I84" s="26">
        <f>I85+I89</f>
        <v>9367.7999999999993</v>
      </c>
    </row>
    <row r="85" spans="1:9" ht="24" x14ac:dyDescent="0.2">
      <c r="A85" s="6" t="s">
        <v>183</v>
      </c>
      <c r="B85" s="93" t="s">
        <v>39</v>
      </c>
      <c r="C85" s="151" t="s">
        <v>8</v>
      </c>
      <c r="D85" s="151" t="s">
        <v>69</v>
      </c>
      <c r="E85" s="93" t="s">
        <v>213</v>
      </c>
      <c r="F85" s="93" t="s">
        <v>181</v>
      </c>
      <c r="G85" s="26">
        <f t="shared" si="16"/>
        <v>8283.7999999999993</v>
      </c>
      <c r="H85" s="26">
        <f t="shared" si="16"/>
        <v>-8283.7999999999993</v>
      </c>
      <c r="I85" s="26">
        <f t="shared" si="16"/>
        <v>0</v>
      </c>
    </row>
    <row r="86" spans="1:9" x14ac:dyDescent="0.2">
      <c r="A86" s="5" t="s">
        <v>184</v>
      </c>
      <c r="B86" s="93" t="s">
        <v>39</v>
      </c>
      <c r="C86" s="151" t="s">
        <v>8</v>
      </c>
      <c r="D86" s="151" t="s">
        <v>69</v>
      </c>
      <c r="E86" s="93" t="s">
        <v>213</v>
      </c>
      <c r="F86" s="93" t="s">
        <v>182</v>
      </c>
      <c r="G86" s="26">
        <f>G87+G88</f>
        <v>8283.7999999999993</v>
      </c>
      <c r="H86" s="26">
        <f>H87+H88</f>
        <v>-8283.7999999999993</v>
      </c>
      <c r="I86" s="26">
        <f>I87+I88</f>
        <v>0</v>
      </c>
    </row>
    <row r="87" spans="1:9" ht="36" x14ac:dyDescent="0.2">
      <c r="A87" s="80" t="s">
        <v>423</v>
      </c>
      <c r="B87" s="94" t="s">
        <v>39</v>
      </c>
      <c r="C87" s="142">
        <v>1</v>
      </c>
      <c r="D87" s="142">
        <v>13</v>
      </c>
      <c r="E87" s="94" t="s">
        <v>213</v>
      </c>
      <c r="F87" s="94" t="s">
        <v>101</v>
      </c>
      <c r="G87" s="68">
        <v>5999.4</v>
      </c>
      <c r="H87" s="68">
        <v>-5999.4</v>
      </c>
      <c r="I87" s="68">
        <f t="shared" ref="I87:I88" si="17">G87+H87</f>
        <v>0</v>
      </c>
    </row>
    <row r="88" spans="1:9" x14ac:dyDescent="0.2">
      <c r="A88" s="311" t="s">
        <v>102</v>
      </c>
      <c r="B88" s="94" t="s">
        <v>39</v>
      </c>
      <c r="C88" s="142">
        <v>1</v>
      </c>
      <c r="D88" s="142">
        <v>13</v>
      </c>
      <c r="E88" s="94" t="s">
        <v>213</v>
      </c>
      <c r="F88" s="94" t="s">
        <v>103</v>
      </c>
      <c r="G88" s="68">
        <v>2284.4</v>
      </c>
      <c r="H88" s="68">
        <v>-2284.4</v>
      </c>
      <c r="I88" s="68">
        <f t="shared" si="17"/>
        <v>0</v>
      </c>
    </row>
    <row r="89" spans="1:9" x14ac:dyDescent="0.2">
      <c r="A89" s="328" t="s">
        <v>186</v>
      </c>
      <c r="B89" s="154" t="s">
        <v>39</v>
      </c>
      <c r="C89" s="329">
        <v>1</v>
      </c>
      <c r="D89" s="329">
        <v>13</v>
      </c>
      <c r="E89" s="154" t="s">
        <v>213</v>
      </c>
      <c r="F89" s="154" t="s">
        <v>185</v>
      </c>
      <c r="G89" s="34"/>
      <c r="H89" s="34">
        <f>H90+H91</f>
        <v>9367.7999999999993</v>
      </c>
      <c r="I89" s="34">
        <f>I90+I91</f>
        <v>9367.7999999999993</v>
      </c>
    </row>
    <row r="90" spans="1:9" ht="36" x14ac:dyDescent="0.2">
      <c r="A90" s="311" t="s">
        <v>422</v>
      </c>
      <c r="B90" s="94" t="s">
        <v>39</v>
      </c>
      <c r="C90" s="142">
        <v>1</v>
      </c>
      <c r="D90" s="142">
        <v>13</v>
      </c>
      <c r="E90" s="94" t="s">
        <v>213</v>
      </c>
      <c r="F90" s="94" t="s">
        <v>98</v>
      </c>
      <c r="G90" s="68"/>
      <c r="H90" s="68">
        <v>8283.7999999999993</v>
      </c>
      <c r="I90" s="68">
        <f>H90</f>
        <v>8283.7999999999993</v>
      </c>
    </row>
    <row r="91" spans="1:9" x14ac:dyDescent="0.2">
      <c r="A91" s="311" t="s">
        <v>104</v>
      </c>
      <c r="B91" s="94" t="s">
        <v>39</v>
      </c>
      <c r="C91" s="142">
        <v>1</v>
      </c>
      <c r="D91" s="142">
        <v>13</v>
      </c>
      <c r="E91" s="94" t="s">
        <v>213</v>
      </c>
      <c r="F91" s="94" t="s">
        <v>105</v>
      </c>
      <c r="G91" s="68"/>
      <c r="H91" s="68">
        <v>1084</v>
      </c>
      <c r="I91" s="68">
        <f>H91</f>
        <v>1084</v>
      </c>
    </row>
    <row r="92" spans="1:9" ht="24" x14ac:dyDescent="0.2">
      <c r="A92" s="328" t="s">
        <v>599</v>
      </c>
      <c r="B92" s="154" t="s">
        <v>39</v>
      </c>
      <c r="C92" s="329">
        <v>1</v>
      </c>
      <c r="D92" s="329">
        <v>13</v>
      </c>
      <c r="E92" s="154" t="s">
        <v>598</v>
      </c>
      <c r="F92" s="154"/>
      <c r="G92" s="34"/>
      <c r="H92" s="34">
        <f>H93</f>
        <v>100</v>
      </c>
      <c r="I92" s="34">
        <f>I93</f>
        <v>100</v>
      </c>
    </row>
    <row r="93" spans="1:9" ht="24" x14ac:dyDescent="0.2">
      <c r="A93" s="6" t="s">
        <v>183</v>
      </c>
      <c r="B93" s="154" t="s">
        <v>39</v>
      </c>
      <c r="C93" s="329">
        <v>1</v>
      </c>
      <c r="D93" s="329">
        <v>13</v>
      </c>
      <c r="E93" s="154" t="s">
        <v>598</v>
      </c>
      <c r="F93" s="154" t="s">
        <v>181</v>
      </c>
      <c r="G93" s="34"/>
      <c r="H93" s="34">
        <f>H94</f>
        <v>100</v>
      </c>
      <c r="I93" s="34">
        <f>I94</f>
        <v>100</v>
      </c>
    </row>
    <row r="94" spans="1:9" ht="24" x14ac:dyDescent="0.2">
      <c r="A94" s="311" t="s">
        <v>601</v>
      </c>
      <c r="B94" s="94" t="s">
        <v>39</v>
      </c>
      <c r="C94" s="142">
        <v>1</v>
      </c>
      <c r="D94" s="142">
        <v>13</v>
      </c>
      <c r="E94" s="94" t="s">
        <v>598</v>
      </c>
      <c r="F94" s="94" t="s">
        <v>600</v>
      </c>
      <c r="G94" s="68"/>
      <c r="H94" s="68">
        <v>100</v>
      </c>
      <c r="I94" s="68">
        <f>H94</f>
        <v>100</v>
      </c>
    </row>
    <row r="95" spans="1:9" ht="24" x14ac:dyDescent="0.2">
      <c r="A95" s="41" t="s">
        <v>51</v>
      </c>
      <c r="B95" s="23" t="s">
        <v>39</v>
      </c>
      <c r="C95" s="24" t="s">
        <v>9</v>
      </c>
      <c r="D95" s="24" t="s">
        <v>58</v>
      </c>
      <c r="E95" s="23"/>
      <c r="F95" s="23" t="s">
        <v>7</v>
      </c>
      <c r="G95" s="31">
        <f>G96+G130+G119</f>
        <v>13024.4</v>
      </c>
      <c r="H95" s="31">
        <f>H96+H130+H119</f>
        <v>155.6</v>
      </c>
      <c r="I95" s="31">
        <f>I96+I130+I119</f>
        <v>13180</v>
      </c>
    </row>
    <row r="96" spans="1:9" x14ac:dyDescent="0.2">
      <c r="A96" s="5" t="s">
        <v>24</v>
      </c>
      <c r="B96" s="93" t="s">
        <v>39</v>
      </c>
      <c r="C96" s="140">
        <v>3</v>
      </c>
      <c r="D96" s="140">
        <v>2</v>
      </c>
      <c r="E96" s="93" t="s">
        <v>7</v>
      </c>
      <c r="F96" s="93" t="s">
        <v>7</v>
      </c>
      <c r="G96" s="32">
        <f t="shared" ref="G96:I97" si="18">G97</f>
        <v>1600</v>
      </c>
      <c r="H96" s="32">
        <f t="shared" si="18"/>
        <v>125.6</v>
      </c>
      <c r="I96" s="32">
        <f t="shared" si="18"/>
        <v>1725.6</v>
      </c>
    </row>
    <row r="97" spans="1:9" x14ac:dyDescent="0.2">
      <c r="A97" s="5" t="s">
        <v>162</v>
      </c>
      <c r="B97" s="93" t="s">
        <v>39</v>
      </c>
      <c r="C97" s="151" t="s">
        <v>9</v>
      </c>
      <c r="D97" s="151" t="s">
        <v>19</v>
      </c>
      <c r="E97" s="93" t="s">
        <v>161</v>
      </c>
      <c r="F97" s="93" t="s">
        <v>7</v>
      </c>
      <c r="G97" s="32">
        <f t="shared" si="18"/>
        <v>1600</v>
      </c>
      <c r="H97" s="32">
        <f t="shared" si="18"/>
        <v>125.6</v>
      </c>
      <c r="I97" s="32">
        <f t="shared" si="18"/>
        <v>1725.6</v>
      </c>
    </row>
    <row r="98" spans="1:9" ht="24" x14ac:dyDescent="0.2">
      <c r="A98" s="5" t="s">
        <v>222</v>
      </c>
      <c r="B98" s="93" t="s">
        <v>39</v>
      </c>
      <c r="C98" s="151" t="s">
        <v>9</v>
      </c>
      <c r="D98" s="151" t="s">
        <v>19</v>
      </c>
      <c r="E98" s="93" t="s">
        <v>347</v>
      </c>
      <c r="F98" s="93" t="s">
        <v>7</v>
      </c>
      <c r="G98" s="32">
        <f>G115+G111+G107+G103+G99</f>
        <v>1600</v>
      </c>
      <c r="H98" s="32">
        <f>H115+H111+H107+H103+H99</f>
        <v>125.6</v>
      </c>
      <c r="I98" s="32">
        <f>I115+I111+I107+I103+I99</f>
        <v>1725.6</v>
      </c>
    </row>
    <row r="99" spans="1:9" ht="24" x14ac:dyDescent="0.2">
      <c r="A99" s="92" t="s">
        <v>349</v>
      </c>
      <c r="B99" s="93" t="s">
        <v>39</v>
      </c>
      <c r="C99" s="151" t="s">
        <v>9</v>
      </c>
      <c r="D99" s="151" t="s">
        <v>19</v>
      </c>
      <c r="E99" s="93" t="s">
        <v>348</v>
      </c>
      <c r="F99" s="93"/>
      <c r="G99" s="32">
        <f t="shared" ref="G99:I101" si="19">G100</f>
        <v>1300</v>
      </c>
      <c r="H99" s="32">
        <f t="shared" si="19"/>
        <v>96</v>
      </c>
      <c r="I99" s="32">
        <f t="shared" si="19"/>
        <v>1396</v>
      </c>
    </row>
    <row r="100" spans="1:9" ht="24" x14ac:dyDescent="0.2">
      <c r="A100" s="111" t="s">
        <v>415</v>
      </c>
      <c r="B100" s="93" t="s">
        <v>39</v>
      </c>
      <c r="C100" s="151" t="s">
        <v>9</v>
      </c>
      <c r="D100" s="151" t="s">
        <v>19</v>
      </c>
      <c r="E100" s="93" t="s">
        <v>348</v>
      </c>
      <c r="F100" s="93" t="s">
        <v>190</v>
      </c>
      <c r="G100" s="26">
        <f t="shared" si="19"/>
        <v>1300</v>
      </c>
      <c r="H100" s="26">
        <f t="shared" si="19"/>
        <v>96</v>
      </c>
      <c r="I100" s="26">
        <f t="shared" si="19"/>
        <v>1396</v>
      </c>
    </row>
    <row r="101" spans="1:9" ht="24" x14ac:dyDescent="0.2">
      <c r="A101" s="111" t="s">
        <v>416</v>
      </c>
      <c r="B101" s="93" t="s">
        <v>39</v>
      </c>
      <c r="C101" s="151" t="s">
        <v>9</v>
      </c>
      <c r="D101" s="151" t="s">
        <v>19</v>
      </c>
      <c r="E101" s="93" t="s">
        <v>348</v>
      </c>
      <c r="F101" s="93" t="s">
        <v>191</v>
      </c>
      <c r="G101" s="26">
        <f t="shared" si="19"/>
        <v>1300</v>
      </c>
      <c r="H101" s="26">
        <f t="shared" si="19"/>
        <v>96</v>
      </c>
      <c r="I101" s="26">
        <f t="shared" si="19"/>
        <v>1396</v>
      </c>
    </row>
    <row r="102" spans="1:9" ht="25.5" customHeight="1" x14ac:dyDescent="0.2">
      <c r="A102" s="124" t="s">
        <v>393</v>
      </c>
      <c r="B102" s="94" t="s">
        <v>39</v>
      </c>
      <c r="C102" s="144" t="s">
        <v>9</v>
      </c>
      <c r="D102" s="144" t="s">
        <v>19</v>
      </c>
      <c r="E102" s="94" t="s">
        <v>348</v>
      </c>
      <c r="F102" s="94" t="s">
        <v>91</v>
      </c>
      <c r="G102" s="68">
        <v>1300</v>
      </c>
      <c r="H102" s="68">
        <v>96</v>
      </c>
      <c r="I102" s="68">
        <f t="shared" ref="I102" si="20">G102+H102</f>
        <v>1396</v>
      </c>
    </row>
    <row r="103" spans="1:9" ht="24" x14ac:dyDescent="0.2">
      <c r="A103" s="92" t="s">
        <v>350</v>
      </c>
      <c r="B103" s="93" t="s">
        <v>39</v>
      </c>
      <c r="C103" s="151" t="s">
        <v>9</v>
      </c>
      <c r="D103" s="151" t="s">
        <v>19</v>
      </c>
      <c r="E103" s="93" t="s">
        <v>354</v>
      </c>
      <c r="F103" s="93"/>
      <c r="G103" s="32">
        <f t="shared" ref="G103:I105" si="21">G104</f>
        <v>17</v>
      </c>
      <c r="H103" s="32">
        <f t="shared" si="21"/>
        <v>0</v>
      </c>
      <c r="I103" s="32">
        <f t="shared" si="21"/>
        <v>17</v>
      </c>
    </row>
    <row r="104" spans="1:9" ht="24" x14ac:dyDescent="0.2">
      <c r="A104" s="111" t="s">
        <v>415</v>
      </c>
      <c r="B104" s="93" t="s">
        <v>39</v>
      </c>
      <c r="C104" s="151" t="s">
        <v>9</v>
      </c>
      <c r="D104" s="151" t="s">
        <v>19</v>
      </c>
      <c r="E104" s="93" t="s">
        <v>354</v>
      </c>
      <c r="F104" s="93" t="s">
        <v>190</v>
      </c>
      <c r="G104" s="26">
        <f t="shared" si="21"/>
        <v>17</v>
      </c>
      <c r="H104" s="26">
        <f t="shared" si="21"/>
        <v>0</v>
      </c>
      <c r="I104" s="26">
        <f t="shared" si="21"/>
        <v>17</v>
      </c>
    </row>
    <row r="105" spans="1:9" ht="24" x14ac:dyDescent="0.2">
      <c r="A105" s="111" t="s">
        <v>416</v>
      </c>
      <c r="B105" s="93" t="s">
        <v>39</v>
      </c>
      <c r="C105" s="151" t="s">
        <v>9</v>
      </c>
      <c r="D105" s="151" t="s">
        <v>19</v>
      </c>
      <c r="E105" s="93" t="s">
        <v>354</v>
      </c>
      <c r="F105" s="93" t="s">
        <v>191</v>
      </c>
      <c r="G105" s="26">
        <f t="shared" si="21"/>
        <v>17</v>
      </c>
      <c r="H105" s="26">
        <f t="shared" si="21"/>
        <v>0</v>
      </c>
      <c r="I105" s="26">
        <f t="shared" si="21"/>
        <v>17</v>
      </c>
    </row>
    <row r="106" spans="1:9" ht="24" x14ac:dyDescent="0.2">
      <c r="A106" s="124" t="s">
        <v>421</v>
      </c>
      <c r="B106" s="94" t="s">
        <v>39</v>
      </c>
      <c r="C106" s="144" t="s">
        <v>9</v>
      </c>
      <c r="D106" s="144" t="s">
        <v>19</v>
      </c>
      <c r="E106" s="94" t="s">
        <v>354</v>
      </c>
      <c r="F106" s="94" t="s">
        <v>91</v>
      </c>
      <c r="G106" s="68">
        <v>17</v>
      </c>
      <c r="H106" s="68"/>
      <c r="I106" s="68">
        <f t="shared" ref="I106" si="22">G106+H106</f>
        <v>17</v>
      </c>
    </row>
    <row r="107" spans="1:9" x14ac:dyDescent="0.2">
      <c r="A107" s="92" t="s">
        <v>351</v>
      </c>
      <c r="B107" s="93" t="s">
        <v>39</v>
      </c>
      <c r="C107" s="151" t="s">
        <v>9</v>
      </c>
      <c r="D107" s="151" t="s">
        <v>19</v>
      </c>
      <c r="E107" s="93" t="s">
        <v>355</v>
      </c>
      <c r="F107" s="93"/>
      <c r="G107" s="32">
        <f t="shared" ref="G107:I109" si="23">G108</f>
        <v>75</v>
      </c>
      <c r="H107" s="32">
        <f t="shared" si="23"/>
        <v>0</v>
      </c>
      <c r="I107" s="32">
        <f t="shared" si="23"/>
        <v>75</v>
      </c>
    </row>
    <row r="108" spans="1:9" ht="24" x14ac:dyDescent="0.2">
      <c r="A108" s="111" t="s">
        <v>415</v>
      </c>
      <c r="B108" s="93" t="s">
        <v>39</v>
      </c>
      <c r="C108" s="151" t="s">
        <v>9</v>
      </c>
      <c r="D108" s="151" t="s">
        <v>19</v>
      </c>
      <c r="E108" s="93" t="s">
        <v>355</v>
      </c>
      <c r="F108" s="93" t="s">
        <v>190</v>
      </c>
      <c r="G108" s="26">
        <f t="shared" si="23"/>
        <v>75</v>
      </c>
      <c r="H108" s="26">
        <f t="shared" si="23"/>
        <v>0</v>
      </c>
      <c r="I108" s="26">
        <f t="shared" si="23"/>
        <v>75</v>
      </c>
    </row>
    <row r="109" spans="1:9" ht="24" x14ac:dyDescent="0.2">
      <c r="A109" s="111" t="s">
        <v>416</v>
      </c>
      <c r="B109" s="93" t="s">
        <v>39</v>
      </c>
      <c r="C109" s="151" t="s">
        <v>9</v>
      </c>
      <c r="D109" s="151" t="s">
        <v>19</v>
      </c>
      <c r="E109" s="93" t="s">
        <v>355</v>
      </c>
      <c r="F109" s="93" t="s">
        <v>191</v>
      </c>
      <c r="G109" s="26">
        <f t="shared" si="23"/>
        <v>75</v>
      </c>
      <c r="H109" s="26">
        <f t="shared" si="23"/>
        <v>0</v>
      </c>
      <c r="I109" s="26">
        <f t="shared" si="23"/>
        <v>75</v>
      </c>
    </row>
    <row r="110" spans="1:9" ht="24" x14ac:dyDescent="0.2">
      <c r="A110" s="124" t="s">
        <v>421</v>
      </c>
      <c r="B110" s="94" t="s">
        <v>39</v>
      </c>
      <c r="C110" s="144" t="s">
        <v>9</v>
      </c>
      <c r="D110" s="144" t="s">
        <v>19</v>
      </c>
      <c r="E110" s="94" t="s">
        <v>355</v>
      </c>
      <c r="F110" s="94" t="s">
        <v>91</v>
      </c>
      <c r="G110" s="68">
        <v>75</v>
      </c>
      <c r="H110" s="68"/>
      <c r="I110" s="68">
        <f t="shared" ref="I110" si="24">G110+H110</f>
        <v>75</v>
      </c>
    </row>
    <row r="111" spans="1:9" x14ac:dyDescent="0.2">
      <c r="A111" s="92" t="s">
        <v>352</v>
      </c>
      <c r="B111" s="93" t="s">
        <v>39</v>
      </c>
      <c r="C111" s="151" t="s">
        <v>9</v>
      </c>
      <c r="D111" s="151" t="s">
        <v>19</v>
      </c>
      <c r="E111" s="93" t="s">
        <v>356</v>
      </c>
      <c r="F111" s="93"/>
      <c r="G111" s="32">
        <f t="shared" ref="G111:I113" si="25">G112</f>
        <v>112</v>
      </c>
      <c r="H111" s="32">
        <f t="shared" si="25"/>
        <v>0</v>
      </c>
      <c r="I111" s="32">
        <f t="shared" si="25"/>
        <v>112</v>
      </c>
    </row>
    <row r="112" spans="1:9" ht="24" x14ac:dyDescent="0.2">
      <c r="A112" s="111" t="s">
        <v>415</v>
      </c>
      <c r="B112" s="93" t="s">
        <v>39</v>
      </c>
      <c r="C112" s="151" t="s">
        <v>9</v>
      </c>
      <c r="D112" s="151" t="s">
        <v>19</v>
      </c>
      <c r="E112" s="93" t="s">
        <v>356</v>
      </c>
      <c r="F112" s="93" t="s">
        <v>190</v>
      </c>
      <c r="G112" s="26">
        <f t="shared" si="25"/>
        <v>112</v>
      </c>
      <c r="H112" s="26">
        <f t="shared" si="25"/>
        <v>0</v>
      </c>
      <c r="I112" s="26">
        <f t="shared" si="25"/>
        <v>112</v>
      </c>
    </row>
    <row r="113" spans="1:9" ht="24" x14ac:dyDescent="0.2">
      <c r="A113" s="111" t="s">
        <v>416</v>
      </c>
      <c r="B113" s="93" t="s">
        <v>39</v>
      </c>
      <c r="C113" s="151" t="s">
        <v>9</v>
      </c>
      <c r="D113" s="151" t="s">
        <v>19</v>
      </c>
      <c r="E113" s="93" t="s">
        <v>356</v>
      </c>
      <c r="F113" s="93" t="s">
        <v>191</v>
      </c>
      <c r="G113" s="26">
        <f t="shared" si="25"/>
        <v>112</v>
      </c>
      <c r="H113" s="26">
        <f t="shared" si="25"/>
        <v>0</v>
      </c>
      <c r="I113" s="26">
        <f t="shared" si="25"/>
        <v>112</v>
      </c>
    </row>
    <row r="114" spans="1:9" ht="24" x14ac:dyDescent="0.2">
      <c r="A114" s="124" t="s">
        <v>421</v>
      </c>
      <c r="B114" s="94" t="s">
        <v>39</v>
      </c>
      <c r="C114" s="144" t="s">
        <v>9</v>
      </c>
      <c r="D114" s="144" t="s">
        <v>19</v>
      </c>
      <c r="E114" s="94" t="s">
        <v>356</v>
      </c>
      <c r="F114" s="94" t="s">
        <v>91</v>
      </c>
      <c r="G114" s="68">
        <v>112</v>
      </c>
      <c r="H114" s="68"/>
      <c r="I114" s="68">
        <f t="shared" ref="I114" si="26">G114+H114</f>
        <v>112</v>
      </c>
    </row>
    <row r="115" spans="1:9" x14ac:dyDescent="0.2">
      <c r="A115" s="92" t="s">
        <v>353</v>
      </c>
      <c r="B115" s="93" t="s">
        <v>39</v>
      </c>
      <c r="C115" s="151" t="s">
        <v>9</v>
      </c>
      <c r="D115" s="151" t="s">
        <v>19</v>
      </c>
      <c r="E115" s="93" t="s">
        <v>357</v>
      </c>
      <c r="F115" s="93"/>
      <c r="G115" s="32">
        <f t="shared" ref="G115:I117" si="27">G116</f>
        <v>96</v>
      </c>
      <c r="H115" s="32">
        <f t="shared" si="27"/>
        <v>29.6</v>
      </c>
      <c r="I115" s="32">
        <f t="shared" si="27"/>
        <v>125.6</v>
      </c>
    </row>
    <row r="116" spans="1:9" ht="24" x14ac:dyDescent="0.2">
      <c r="A116" s="111" t="s">
        <v>415</v>
      </c>
      <c r="B116" s="93" t="s">
        <v>39</v>
      </c>
      <c r="C116" s="151" t="s">
        <v>9</v>
      </c>
      <c r="D116" s="151" t="s">
        <v>19</v>
      </c>
      <c r="E116" s="93" t="s">
        <v>357</v>
      </c>
      <c r="F116" s="93" t="s">
        <v>190</v>
      </c>
      <c r="G116" s="26">
        <f t="shared" si="27"/>
        <v>96</v>
      </c>
      <c r="H116" s="26">
        <f t="shared" si="27"/>
        <v>29.6</v>
      </c>
      <c r="I116" s="26">
        <f t="shared" si="27"/>
        <v>125.6</v>
      </c>
    </row>
    <row r="117" spans="1:9" ht="24" x14ac:dyDescent="0.2">
      <c r="A117" s="111" t="s">
        <v>416</v>
      </c>
      <c r="B117" s="93" t="s">
        <v>39</v>
      </c>
      <c r="C117" s="151" t="s">
        <v>9</v>
      </c>
      <c r="D117" s="151" t="s">
        <v>19</v>
      </c>
      <c r="E117" s="93" t="s">
        <v>357</v>
      </c>
      <c r="F117" s="93" t="s">
        <v>191</v>
      </c>
      <c r="G117" s="26">
        <f t="shared" si="27"/>
        <v>96</v>
      </c>
      <c r="H117" s="26">
        <f t="shared" si="27"/>
        <v>29.6</v>
      </c>
      <c r="I117" s="26">
        <f t="shared" si="27"/>
        <v>125.6</v>
      </c>
    </row>
    <row r="118" spans="1:9" ht="24" x14ac:dyDescent="0.2">
      <c r="A118" s="124" t="s">
        <v>421</v>
      </c>
      <c r="B118" s="94" t="s">
        <v>39</v>
      </c>
      <c r="C118" s="144" t="s">
        <v>9</v>
      </c>
      <c r="D118" s="144" t="s">
        <v>19</v>
      </c>
      <c r="E118" s="94" t="s">
        <v>357</v>
      </c>
      <c r="F118" s="94" t="s">
        <v>91</v>
      </c>
      <c r="G118" s="68">
        <v>96</v>
      </c>
      <c r="H118" s="68">
        <v>29.6</v>
      </c>
      <c r="I118" s="68">
        <f t="shared" ref="I118" si="28">G118+H118</f>
        <v>125.6</v>
      </c>
    </row>
    <row r="119" spans="1:9" ht="24" x14ac:dyDescent="0.2">
      <c r="A119" s="5" t="s">
        <v>60</v>
      </c>
      <c r="B119" s="11" t="s">
        <v>39</v>
      </c>
      <c r="C119" s="10">
        <v>3</v>
      </c>
      <c r="D119" s="10">
        <v>9</v>
      </c>
      <c r="E119" s="11" t="s">
        <v>7</v>
      </c>
      <c r="F119" s="11" t="s">
        <v>7</v>
      </c>
      <c r="G119" s="26">
        <f>G121</f>
        <v>11134.4</v>
      </c>
      <c r="H119" s="26">
        <f>H121</f>
        <v>30</v>
      </c>
      <c r="I119" s="26">
        <f>I121</f>
        <v>11164.4</v>
      </c>
    </row>
    <row r="120" spans="1:9" x14ac:dyDescent="0.2">
      <c r="A120" s="5" t="s">
        <v>162</v>
      </c>
      <c r="B120" s="11" t="s">
        <v>39</v>
      </c>
      <c r="C120" s="10">
        <v>3</v>
      </c>
      <c r="D120" s="10">
        <v>9</v>
      </c>
      <c r="E120" s="11" t="s">
        <v>161</v>
      </c>
      <c r="F120" s="11"/>
      <c r="G120" s="26">
        <f>G121</f>
        <v>11134.4</v>
      </c>
      <c r="H120" s="26">
        <f>H121</f>
        <v>30</v>
      </c>
      <c r="I120" s="26">
        <f>I121</f>
        <v>11164.4</v>
      </c>
    </row>
    <row r="121" spans="1:9" ht="24" x14ac:dyDescent="0.2">
      <c r="A121" s="5" t="s">
        <v>233</v>
      </c>
      <c r="B121" s="11" t="s">
        <v>39</v>
      </c>
      <c r="C121" s="13" t="s">
        <v>9</v>
      </c>
      <c r="D121" s="13" t="s">
        <v>14</v>
      </c>
      <c r="E121" s="11" t="s">
        <v>234</v>
      </c>
      <c r="F121" s="11" t="s">
        <v>7</v>
      </c>
      <c r="G121" s="26">
        <f>G122+G126</f>
        <v>11134.4</v>
      </c>
      <c r="H121" s="26">
        <f>H122+H126</f>
        <v>30</v>
      </c>
      <c r="I121" s="26">
        <f>I122+I126</f>
        <v>11164.4</v>
      </c>
    </row>
    <row r="122" spans="1:9" ht="48" x14ac:dyDescent="0.2">
      <c r="A122" s="73" t="s">
        <v>437</v>
      </c>
      <c r="B122" s="11" t="s">
        <v>39</v>
      </c>
      <c r="C122" s="10">
        <v>3</v>
      </c>
      <c r="D122" s="10">
        <v>9</v>
      </c>
      <c r="E122" s="11" t="s">
        <v>234</v>
      </c>
      <c r="F122" s="11" t="s">
        <v>188</v>
      </c>
      <c r="G122" s="26">
        <f>G123</f>
        <v>10395.299999999999</v>
      </c>
      <c r="H122" s="26">
        <f>H123</f>
        <v>0</v>
      </c>
      <c r="I122" s="26">
        <f>I123</f>
        <v>10395.299999999999</v>
      </c>
    </row>
    <row r="123" spans="1:9" ht="24" x14ac:dyDescent="0.2">
      <c r="A123" s="5" t="s">
        <v>189</v>
      </c>
      <c r="B123" s="11" t="s">
        <v>39</v>
      </c>
      <c r="C123" s="10">
        <v>3</v>
      </c>
      <c r="D123" s="10">
        <v>9</v>
      </c>
      <c r="E123" s="11" t="s">
        <v>234</v>
      </c>
      <c r="F123" s="11" t="s">
        <v>187</v>
      </c>
      <c r="G123" s="26">
        <f>SUM(G124:G125)</f>
        <v>10395.299999999999</v>
      </c>
      <c r="H123" s="26">
        <f>SUM(H124:H125)</f>
        <v>0</v>
      </c>
      <c r="I123" s="26">
        <f>SUM(I124:I125)</f>
        <v>10395.299999999999</v>
      </c>
    </row>
    <row r="124" spans="1:9" ht="25.5" x14ac:dyDescent="0.2">
      <c r="A124" s="75" t="s">
        <v>424</v>
      </c>
      <c r="B124" s="66" t="s">
        <v>39</v>
      </c>
      <c r="C124" s="71">
        <v>3</v>
      </c>
      <c r="D124" s="71">
        <v>9</v>
      </c>
      <c r="E124" s="66" t="s">
        <v>234</v>
      </c>
      <c r="F124" s="72" t="s">
        <v>92</v>
      </c>
      <c r="G124" s="68">
        <v>10256.9</v>
      </c>
      <c r="H124" s="68"/>
      <c r="I124" s="68">
        <f t="shared" ref="I124:I125" si="29">G124+H124</f>
        <v>10256.9</v>
      </c>
    </row>
    <row r="125" spans="1:9" ht="25.5" x14ac:dyDescent="0.2">
      <c r="A125" s="75" t="s">
        <v>425</v>
      </c>
      <c r="B125" s="66" t="s">
        <v>39</v>
      </c>
      <c r="C125" s="71">
        <v>3</v>
      </c>
      <c r="D125" s="71">
        <v>9</v>
      </c>
      <c r="E125" s="66" t="s">
        <v>234</v>
      </c>
      <c r="F125" s="72" t="s">
        <v>93</v>
      </c>
      <c r="G125" s="68">
        <v>138.4</v>
      </c>
      <c r="H125" s="68"/>
      <c r="I125" s="68">
        <f t="shared" si="29"/>
        <v>138.4</v>
      </c>
    </row>
    <row r="126" spans="1:9" ht="25.5" x14ac:dyDescent="0.2">
      <c r="A126" s="108" t="s">
        <v>415</v>
      </c>
      <c r="B126" s="11" t="s">
        <v>39</v>
      </c>
      <c r="C126" s="10">
        <v>3</v>
      </c>
      <c r="D126" s="10">
        <v>9</v>
      </c>
      <c r="E126" s="11" t="s">
        <v>234</v>
      </c>
      <c r="F126" s="47" t="s">
        <v>190</v>
      </c>
      <c r="G126" s="26">
        <f>G127</f>
        <v>739.1</v>
      </c>
      <c r="H126" s="26">
        <f>H127</f>
        <v>30</v>
      </c>
      <c r="I126" s="26">
        <f>I127</f>
        <v>769.1</v>
      </c>
    </row>
    <row r="127" spans="1:9" ht="25.5" x14ac:dyDescent="0.2">
      <c r="A127" s="108" t="s">
        <v>416</v>
      </c>
      <c r="B127" s="11" t="s">
        <v>39</v>
      </c>
      <c r="C127" s="10">
        <v>3</v>
      </c>
      <c r="D127" s="10">
        <v>9</v>
      </c>
      <c r="E127" s="11" t="s">
        <v>234</v>
      </c>
      <c r="F127" s="47" t="s">
        <v>191</v>
      </c>
      <c r="G127" s="26">
        <f>SUM(G128:G129)</f>
        <v>739.1</v>
      </c>
      <c r="H127" s="26">
        <f>SUM(H128:H129)</f>
        <v>30</v>
      </c>
      <c r="I127" s="26">
        <f>SUM(I128:I129)</f>
        <v>769.1</v>
      </c>
    </row>
    <row r="128" spans="1:9" ht="25.5" x14ac:dyDescent="0.2">
      <c r="A128" s="110" t="s">
        <v>121</v>
      </c>
      <c r="B128" s="66" t="s">
        <v>39</v>
      </c>
      <c r="C128" s="71">
        <v>3</v>
      </c>
      <c r="D128" s="71">
        <v>9</v>
      </c>
      <c r="E128" s="66" t="s">
        <v>234</v>
      </c>
      <c r="F128" s="72" t="s">
        <v>122</v>
      </c>
      <c r="G128" s="68">
        <v>113.1</v>
      </c>
      <c r="H128" s="68"/>
      <c r="I128" s="68">
        <f t="shared" ref="I128:I129" si="30">G128+H128</f>
        <v>113.1</v>
      </c>
    </row>
    <row r="129" spans="1:9" ht="25.5" x14ac:dyDescent="0.2">
      <c r="A129" s="79" t="s">
        <v>421</v>
      </c>
      <c r="B129" s="66" t="s">
        <v>39</v>
      </c>
      <c r="C129" s="71">
        <v>3</v>
      </c>
      <c r="D129" s="71">
        <v>9</v>
      </c>
      <c r="E129" s="66" t="s">
        <v>234</v>
      </c>
      <c r="F129" s="72" t="s">
        <v>91</v>
      </c>
      <c r="G129" s="68">
        <v>626</v>
      </c>
      <c r="H129" s="68">
        <v>30</v>
      </c>
      <c r="I129" s="68">
        <f t="shared" si="30"/>
        <v>656</v>
      </c>
    </row>
    <row r="130" spans="1:9" ht="24" x14ac:dyDescent="0.2">
      <c r="A130" s="21" t="s">
        <v>503</v>
      </c>
      <c r="B130" s="154" t="s">
        <v>39</v>
      </c>
      <c r="C130" s="155" t="s">
        <v>9</v>
      </c>
      <c r="D130" s="155" t="s">
        <v>35</v>
      </c>
      <c r="E130" s="154"/>
      <c r="F130" s="154"/>
      <c r="G130" s="26">
        <f t="shared" ref="G130:I130" si="31">G131</f>
        <v>290</v>
      </c>
      <c r="H130" s="26">
        <f t="shared" si="31"/>
        <v>0</v>
      </c>
      <c r="I130" s="26">
        <f t="shared" si="31"/>
        <v>290</v>
      </c>
    </row>
    <row r="131" spans="1:9" x14ac:dyDescent="0.2">
      <c r="A131" s="5" t="s">
        <v>162</v>
      </c>
      <c r="B131" s="154" t="s">
        <v>39</v>
      </c>
      <c r="C131" s="155" t="s">
        <v>9</v>
      </c>
      <c r="D131" s="155" t="s">
        <v>35</v>
      </c>
      <c r="E131" s="93" t="s">
        <v>161</v>
      </c>
      <c r="F131" s="154"/>
      <c r="G131" s="34">
        <f>G132+G137</f>
        <v>290</v>
      </c>
      <c r="H131" s="34">
        <f>H132+H137</f>
        <v>0</v>
      </c>
      <c r="I131" s="34">
        <f>I132+I137</f>
        <v>290</v>
      </c>
    </row>
    <row r="132" spans="1:9" ht="24" x14ac:dyDescent="0.2">
      <c r="A132" s="5" t="s">
        <v>223</v>
      </c>
      <c r="B132" s="154" t="s">
        <v>39</v>
      </c>
      <c r="C132" s="155" t="s">
        <v>9</v>
      </c>
      <c r="D132" s="155" t="s">
        <v>35</v>
      </c>
      <c r="E132" s="93" t="s">
        <v>322</v>
      </c>
      <c r="F132" s="154"/>
      <c r="G132" s="26">
        <f t="shared" ref="G132:I135" si="32">G133</f>
        <v>285</v>
      </c>
      <c r="H132" s="26">
        <f t="shared" si="32"/>
        <v>0</v>
      </c>
      <c r="I132" s="26">
        <f t="shared" si="32"/>
        <v>285</v>
      </c>
    </row>
    <row r="133" spans="1:9" ht="24" x14ac:dyDescent="0.2">
      <c r="A133" s="5" t="s">
        <v>410</v>
      </c>
      <c r="B133" s="154" t="s">
        <v>39</v>
      </c>
      <c r="C133" s="155" t="s">
        <v>9</v>
      </c>
      <c r="D133" s="155" t="s">
        <v>35</v>
      </c>
      <c r="E133" s="93" t="s">
        <v>411</v>
      </c>
      <c r="F133" s="154"/>
      <c r="G133" s="26">
        <f t="shared" si="32"/>
        <v>285</v>
      </c>
      <c r="H133" s="26">
        <f t="shared" si="32"/>
        <v>0</v>
      </c>
      <c r="I133" s="26">
        <f t="shared" si="32"/>
        <v>285</v>
      </c>
    </row>
    <row r="134" spans="1:9" ht="24" x14ac:dyDescent="0.2">
      <c r="A134" s="111" t="s">
        <v>415</v>
      </c>
      <c r="B134" s="93" t="s">
        <v>39</v>
      </c>
      <c r="C134" s="151" t="s">
        <v>9</v>
      </c>
      <c r="D134" s="151" t="s">
        <v>35</v>
      </c>
      <c r="E134" s="93" t="s">
        <v>411</v>
      </c>
      <c r="F134" s="93" t="s">
        <v>190</v>
      </c>
      <c r="G134" s="26">
        <f t="shared" si="32"/>
        <v>285</v>
      </c>
      <c r="H134" s="26">
        <f t="shared" si="32"/>
        <v>0</v>
      </c>
      <c r="I134" s="26">
        <f t="shared" si="32"/>
        <v>285</v>
      </c>
    </row>
    <row r="135" spans="1:9" ht="24" x14ac:dyDescent="0.2">
      <c r="A135" s="111" t="s">
        <v>416</v>
      </c>
      <c r="B135" s="93" t="s">
        <v>39</v>
      </c>
      <c r="C135" s="151" t="s">
        <v>9</v>
      </c>
      <c r="D135" s="151" t="s">
        <v>35</v>
      </c>
      <c r="E135" s="93" t="s">
        <v>411</v>
      </c>
      <c r="F135" s="93" t="s">
        <v>191</v>
      </c>
      <c r="G135" s="26">
        <f t="shared" si="32"/>
        <v>285</v>
      </c>
      <c r="H135" s="26">
        <f t="shared" si="32"/>
        <v>0</v>
      </c>
      <c r="I135" s="26">
        <f t="shared" si="32"/>
        <v>285</v>
      </c>
    </row>
    <row r="136" spans="1:9" ht="24" x14ac:dyDescent="0.2">
      <c r="A136" s="132" t="s">
        <v>421</v>
      </c>
      <c r="B136" s="94" t="s">
        <v>39</v>
      </c>
      <c r="C136" s="144" t="s">
        <v>9</v>
      </c>
      <c r="D136" s="144" t="s">
        <v>35</v>
      </c>
      <c r="E136" s="94" t="s">
        <v>411</v>
      </c>
      <c r="F136" s="94" t="s">
        <v>91</v>
      </c>
      <c r="G136" s="68">
        <v>285</v>
      </c>
      <c r="H136" s="68"/>
      <c r="I136" s="68">
        <f t="shared" ref="I136" si="33">G136+H136</f>
        <v>285</v>
      </c>
    </row>
    <row r="137" spans="1:9" ht="24" x14ac:dyDescent="0.2">
      <c r="A137" s="21" t="s">
        <v>224</v>
      </c>
      <c r="B137" s="154" t="s">
        <v>39</v>
      </c>
      <c r="C137" s="155" t="s">
        <v>9</v>
      </c>
      <c r="D137" s="155" t="s">
        <v>35</v>
      </c>
      <c r="E137" s="93" t="s">
        <v>413</v>
      </c>
      <c r="F137" s="154"/>
      <c r="G137" s="34">
        <f>G139</f>
        <v>5</v>
      </c>
      <c r="H137" s="34">
        <f>H139</f>
        <v>0</v>
      </c>
      <c r="I137" s="34">
        <f>I139</f>
        <v>5</v>
      </c>
    </row>
    <row r="138" spans="1:9" ht="24" x14ac:dyDescent="0.2">
      <c r="A138" s="21" t="s">
        <v>412</v>
      </c>
      <c r="B138" s="154" t="s">
        <v>39</v>
      </c>
      <c r="C138" s="155" t="s">
        <v>9</v>
      </c>
      <c r="D138" s="155" t="s">
        <v>35</v>
      </c>
      <c r="E138" s="93" t="s">
        <v>414</v>
      </c>
      <c r="F138" s="154"/>
      <c r="G138" s="34">
        <f t="shared" ref="G138:I140" si="34">G139</f>
        <v>5</v>
      </c>
      <c r="H138" s="34">
        <f t="shared" si="34"/>
        <v>0</v>
      </c>
      <c r="I138" s="34">
        <f t="shared" si="34"/>
        <v>5</v>
      </c>
    </row>
    <row r="139" spans="1:9" ht="24" x14ac:dyDescent="0.2">
      <c r="A139" s="111" t="s">
        <v>415</v>
      </c>
      <c r="B139" s="93" t="s">
        <v>39</v>
      </c>
      <c r="C139" s="151" t="s">
        <v>9</v>
      </c>
      <c r="D139" s="151" t="s">
        <v>35</v>
      </c>
      <c r="E139" s="93" t="s">
        <v>414</v>
      </c>
      <c r="F139" s="93" t="s">
        <v>190</v>
      </c>
      <c r="G139" s="26">
        <f t="shared" si="34"/>
        <v>5</v>
      </c>
      <c r="H139" s="26">
        <f t="shared" si="34"/>
        <v>0</v>
      </c>
      <c r="I139" s="26">
        <f t="shared" si="34"/>
        <v>5</v>
      </c>
    </row>
    <row r="140" spans="1:9" ht="24" x14ac:dyDescent="0.2">
      <c r="A140" s="111" t="s">
        <v>416</v>
      </c>
      <c r="B140" s="93" t="s">
        <v>39</v>
      </c>
      <c r="C140" s="151" t="s">
        <v>9</v>
      </c>
      <c r="D140" s="151" t="s">
        <v>35</v>
      </c>
      <c r="E140" s="93" t="s">
        <v>414</v>
      </c>
      <c r="F140" s="93" t="s">
        <v>191</v>
      </c>
      <c r="G140" s="26">
        <f t="shared" si="34"/>
        <v>5</v>
      </c>
      <c r="H140" s="26">
        <f t="shared" si="34"/>
        <v>0</v>
      </c>
      <c r="I140" s="26">
        <f t="shared" si="34"/>
        <v>5</v>
      </c>
    </row>
    <row r="141" spans="1:9" ht="24" x14ac:dyDescent="0.2">
      <c r="A141" s="132" t="s">
        <v>421</v>
      </c>
      <c r="B141" s="94" t="s">
        <v>39</v>
      </c>
      <c r="C141" s="144" t="s">
        <v>9</v>
      </c>
      <c r="D141" s="144" t="s">
        <v>35</v>
      </c>
      <c r="E141" s="94" t="s">
        <v>414</v>
      </c>
      <c r="F141" s="94" t="s">
        <v>91</v>
      </c>
      <c r="G141" s="68">
        <v>5</v>
      </c>
      <c r="H141" s="68"/>
      <c r="I141" s="68">
        <f t="shared" ref="I141" si="35">G141+H141</f>
        <v>5</v>
      </c>
    </row>
    <row r="142" spans="1:9" x14ac:dyDescent="0.2">
      <c r="A142" s="7" t="s">
        <v>52</v>
      </c>
      <c r="B142" s="23" t="s">
        <v>39</v>
      </c>
      <c r="C142" s="24" t="s">
        <v>11</v>
      </c>
      <c r="D142" s="24" t="s">
        <v>58</v>
      </c>
      <c r="E142" s="23" t="s">
        <v>7</v>
      </c>
      <c r="F142" s="23" t="s">
        <v>7</v>
      </c>
      <c r="G142" s="35">
        <f>G143+G156+G172+G201</f>
        <v>21674.699999999997</v>
      </c>
      <c r="H142" s="35">
        <f>H143+H156+H172+H201+H150</f>
        <v>18484</v>
      </c>
      <c r="I142" s="35">
        <f>I143+I156+I172+I201+I150</f>
        <v>40158.699999999997</v>
      </c>
    </row>
    <row r="143" spans="1:9" x14ac:dyDescent="0.2">
      <c r="A143" s="6" t="s">
        <v>62</v>
      </c>
      <c r="B143" s="93" t="s">
        <v>39</v>
      </c>
      <c r="C143" s="150" t="s">
        <v>11</v>
      </c>
      <c r="D143" s="150" t="s">
        <v>17</v>
      </c>
      <c r="E143" s="93"/>
      <c r="F143" s="93"/>
      <c r="G143" s="32">
        <f t="shared" ref="G143:I148" si="36">G144</f>
        <v>35</v>
      </c>
      <c r="H143" s="32">
        <f t="shared" si="36"/>
        <v>0</v>
      </c>
      <c r="I143" s="32">
        <f t="shared" si="36"/>
        <v>35</v>
      </c>
    </row>
    <row r="144" spans="1:9" x14ac:dyDescent="0.2">
      <c r="A144" s="5" t="s">
        <v>162</v>
      </c>
      <c r="B144" s="93" t="s">
        <v>39</v>
      </c>
      <c r="C144" s="150" t="s">
        <v>11</v>
      </c>
      <c r="D144" s="150" t="s">
        <v>17</v>
      </c>
      <c r="E144" s="93" t="s">
        <v>161</v>
      </c>
      <c r="F144" s="93"/>
      <c r="G144" s="32">
        <f t="shared" si="36"/>
        <v>35</v>
      </c>
      <c r="H144" s="32">
        <f t="shared" si="36"/>
        <v>0</v>
      </c>
      <c r="I144" s="32">
        <f t="shared" si="36"/>
        <v>35</v>
      </c>
    </row>
    <row r="145" spans="1:9" ht="24" x14ac:dyDescent="0.2">
      <c r="A145" s="5" t="s">
        <v>229</v>
      </c>
      <c r="B145" s="93" t="s">
        <v>39</v>
      </c>
      <c r="C145" s="150" t="s">
        <v>11</v>
      </c>
      <c r="D145" s="150" t="s">
        <v>17</v>
      </c>
      <c r="E145" s="93" t="s">
        <v>326</v>
      </c>
      <c r="F145" s="93"/>
      <c r="G145" s="32">
        <f t="shared" si="36"/>
        <v>35</v>
      </c>
      <c r="H145" s="32">
        <f t="shared" si="36"/>
        <v>0</v>
      </c>
      <c r="I145" s="32">
        <f t="shared" si="36"/>
        <v>35</v>
      </c>
    </row>
    <row r="146" spans="1:9" x14ac:dyDescent="0.2">
      <c r="A146" s="5" t="s">
        <v>327</v>
      </c>
      <c r="B146" s="93" t="s">
        <v>39</v>
      </c>
      <c r="C146" s="150" t="s">
        <v>11</v>
      </c>
      <c r="D146" s="150" t="s">
        <v>17</v>
      </c>
      <c r="E146" s="93" t="s">
        <v>328</v>
      </c>
      <c r="F146" s="93"/>
      <c r="G146" s="32">
        <f t="shared" si="36"/>
        <v>35</v>
      </c>
      <c r="H146" s="32">
        <f t="shared" si="36"/>
        <v>0</v>
      </c>
      <c r="I146" s="32">
        <f t="shared" si="36"/>
        <v>35</v>
      </c>
    </row>
    <row r="147" spans="1:9" ht="24" x14ac:dyDescent="0.2">
      <c r="A147" s="111" t="s">
        <v>415</v>
      </c>
      <c r="B147" s="93" t="s">
        <v>39</v>
      </c>
      <c r="C147" s="150" t="s">
        <v>11</v>
      </c>
      <c r="D147" s="150" t="s">
        <v>17</v>
      </c>
      <c r="E147" s="93" t="s">
        <v>328</v>
      </c>
      <c r="F147" s="93" t="s">
        <v>190</v>
      </c>
      <c r="G147" s="32">
        <f t="shared" si="36"/>
        <v>35</v>
      </c>
      <c r="H147" s="32">
        <f t="shared" si="36"/>
        <v>0</v>
      </c>
      <c r="I147" s="32">
        <f t="shared" si="36"/>
        <v>35</v>
      </c>
    </row>
    <row r="148" spans="1:9" ht="24" x14ac:dyDescent="0.2">
      <c r="A148" s="111" t="s">
        <v>416</v>
      </c>
      <c r="B148" s="93" t="s">
        <v>39</v>
      </c>
      <c r="C148" s="150" t="s">
        <v>11</v>
      </c>
      <c r="D148" s="150" t="s">
        <v>17</v>
      </c>
      <c r="E148" s="93" t="s">
        <v>328</v>
      </c>
      <c r="F148" s="93" t="s">
        <v>191</v>
      </c>
      <c r="G148" s="32">
        <f t="shared" si="36"/>
        <v>35</v>
      </c>
      <c r="H148" s="32">
        <f t="shared" si="36"/>
        <v>0</v>
      </c>
      <c r="I148" s="32">
        <f t="shared" si="36"/>
        <v>35</v>
      </c>
    </row>
    <row r="149" spans="1:9" ht="24" x14ac:dyDescent="0.2">
      <c r="A149" s="132" t="s">
        <v>421</v>
      </c>
      <c r="B149" s="94" t="s">
        <v>39</v>
      </c>
      <c r="C149" s="144" t="s">
        <v>11</v>
      </c>
      <c r="D149" s="144" t="s">
        <v>17</v>
      </c>
      <c r="E149" s="94" t="s">
        <v>328</v>
      </c>
      <c r="F149" s="94" t="s">
        <v>91</v>
      </c>
      <c r="G149" s="68">
        <v>35</v>
      </c>
      <c r="H149" s="68"/>
      <c r="I149" s="68">
        <f t="shared" ref="I149" si="37">G149+H149</f>
        <v>35</v>
      </c>
    </row>
    <row r="150" spans="1:9" x14ac:dyDescent="0.2">
      <c r="A150" s="335" t="s">
        <v>586</v>
      </c>
      <c r="B150" s="154" t="s">
        <v>39</v>
      </c>
      <c r="C150" s="155" t="s">
        <v>11</v>
      </c>
      <c r="D150" s="155" t="s">
        <v>584</v>
      </c>
      <c r="E150" s="154"/>
      <c r="F150" s="154"/>
      <c r="G150" s="34"/>
      <c r="H150" s="34">
        <f t="shared" ref="H150:I153" si="38">H151</f>
        <v>1000</v>
      </c>
      <c r="I150" s="34">
        <f t="shared" si="38"/>
        <v>1000</v>
      </c>
    </row>
    <row r="151" spans="1:9" x14ac:dyDescent="0.2">
      <c r="A151" s="5" t="s">
        <v>162</v>
      </c>
      <c r="B151" s="154" t="s">
        <v>39</v>
      </c>
      <c r="C151" s="155" t="s">
        <v>11</v>
      </c>
      <c r="D151" s="155" t="s">
        <v>584</v>
      </c>
      <c r="E151" s="154" t="s">
        <v>161</v>
      </c>
      <c r="F151" s="154"/>
      <c r="G151" s="34"/>
      <c r="H151" s="34">
        <f t="shared" si="38"/>
        <v>1000</v>
      </c>
      <c r="I151" s="34">
        <f t="shared" si="38"/>
        <v>1000</v>
      </c>
    </row>
    <row r="152" spans="1:9" x14ac:dyDescent="0.2">
      <c r="A152" s="335" t="s">
        <v>587</v>
      </c>
      <c r="B152" s="154" t="s">
        <v>39</v>
      </c>
      <c r="C152" s="155" t="s">
        <v>11</v>
      </c>
      <c r="D152" s="155" t="s">
        <v>584</v>
      </c>
      <c r="E152" s="154" t="s">
        <v>585</v>
      </c>
      <c r="F152" s="154"/>
      <c r="G152" s="34"/>
      <c r="H152" s="34">
        <f t="shared" si="38"/>
        <v>1000</v>
      </c>
      <c r="I152" s="34">
        <f t="shared" si="38"/>
        <v>1000</v>
      </c>
    </row>
    <row r="153" spans="1:9" ht="24" x14ac:dyDescent="0.2">
      <c r="A153" s="111" t="s">
        <v>415</v>
      </c>
      <c r="B153" s="154" t="s">
        <v>39</v>
      </c>
      <c r="C153" s="155" t="s">
        <v>11</v>
      </c>
      <c r="D153" s="155" t="s">
        <v>584</v>
      </c>
      <c r="E153" s="154" t="s">
        <v>585</v>
      </c>
      <c r="F153" s="154" t="s">
        <v>190</v>
      </c>
      <c r="G153" s="34"/>
      <c r="H153" s="34">
        <f t="shared" si="38"/>
        <v>1000</v>
      </c>
      <c r="I153" s="34">
        <f t="shared" si="38"/>
        <v>1000</v>
      </c>
    </row>
    <row r="154" spans="1:9" ht="24" x14ac:dyDescent="0.2">
      <c r="A154" s="111" t="s">
        <v>416</v>
      </c>
      <c r="B154" s="93" t="s">
        <v>39</v>
      </c>
      <c r="C154" s="150" t="s">
        <v>11</v>
      </c>
      <c r="D154" s="150" t="s">
        <v>17</v>
      </c>
      <c r="E154" s="154" t="s">
        <v>585</v>
      </c>
      <c r="F154" s="93" t="s">
        <v>191</v>
      </c>
      <c r="G154" s="32">
        <f t="shared" ref="G154:I154" si="39">G155</f>
        <v>0</v>
      </c>
      <c r="H154" s="32">
        <f t="shared" si="39"/>
        <v>1000</v>
      </c>
      <c r="I154" s="32">
        <f t="shared" si="39"/>
        <v>1000</v>
      </c>
    </row>
    <row r="155" spans="1:9" ht="24" x14ac:dyDescent="0.2">
      <c r="A155" s="132" t="s">
        <v>421</v>
      </c>
      <c r="B155" s="94" t="s">
        <v>39</v>
      </c>
      <c r="C155" s="144" t="s">
        <v>11</v>
      </c>
      <c r="D155" s="144" t="s">
        <v>17</v>
      </c>
      <c r="E155" s="94" t="s">
        <v>585</v>
      </c>
      <c r="F155" s="94" t="s">
        <v>91</v>
      </c>
      <c r="G155" s="68">
        <v>0</v>
      </c>
      <c r="H155" s="68">
        <v>1000</v>
      </c>
      <c r="I155" s="68">
        <f t="shared" ref="I155" si="40">G155+H155</f>
        <v>1000</v>
      </c>
    </row>
    <row r="156" spans="1:9" x14ac:dyDescent="0.2">
      <c r="A156" s="5" t="s">
        <v>31</v>
      </c>
      <c r="B156" s="93" t="s">
        <v>39</v>
      </c>
      <c r="C156" s="150" t="s">
        <v>11</v>
      </c>
      <c r="D156" s="150" t="s">
        <v>23</v>
      </c>
      <c r="E156" s="93" t="s">
        <v>7</v>
      </c>
      <c r="F156" s="93" t="s">
        <v>7</v>
      </c>
      <c r="G156" s="32">
        <f>G157</f>
        <v>439.8</v>
      </c>
      <c r="H156" s="32">
        <f>H157</f>
        <v>2096.9</v>
      </c>
      <c r="I156" s="32">
        <f>I157</f>
        <v>2536.7000000000003</v>
      </c>
    </row>
    <row r="157" spans="1:9" x14ac:dyDescent="0.2">
      <c r="A157" s="5" t="s">
        <v>162</v>
      </c>
      <c r="B157" s="93" t="s">
        <v>39</v>
      </c>
      <c r="C157" s="151" t="s">
        <v>11</v>
      </c>
      <c r="D157" s="151" t="s">
        <v>23</v>
      </c>
      <c r="E157" s="93" t="s">
        <v>161</v>
      </c>
      <c r="F157" s="93" t="s">
        <v>7</v>
      </c>
      <c r="G157" s="26">
        <f>G158+G162+G169</f>
        <v>439.8</v>
      </c>
      <c r="H157" s="26">
        <f>H158+H162+H169+H166</f>
        <v>2096.9</v>
      </c>
      <c r="I157" s="26">
        <f>I158+I162+I169+I166</f>
        <v>2536.7000000000003</v>
      </c>
    </row>
    <row r="158" spans="1:9" x14ac:dyDescent="0.2">
      <c r="A158" s="21" t="s">
        <v>44</v>
      </c>
      <c r="B158" s="93" t="s">
        <v>39</v>
      </c>
      <c r="C158" s="151" t="s">
        <v>11</v>
      </c>
      <c r="D158" s="151" t="s">
        <v>23</v>
      </c>
      <c r="E158" s="154" t="s">
        <v>345</v>
      </c>
      <c r="F158" s="154"/>
      <c r="G158" s="34">
        <f t="shared" ref="G158:I160" si="41">G159</f>
        <v>30</v>
      </c>
      <c r="H158" s="34">
        <f t="shared" si="41"/>
        <v>0</v>
      </c>
      <c r="I158" s="34">
        <f t="shared" si="41"/>
        <v>30</v>
      </c>
    </row>
    <row r="159" spans="1:9" ht="24" x14ac:dyDescent="0.2">
      <c r="A159" s="123" t="s">
        <v>415</v>
      </c>
      <c r="B159" s="93" t="s">
        <v>39</v>
      </c>
      <c r="C159" s="151" t="s">
        <v>11</v>
      </c>
      <c r="D159" s="151" t="s">
        <v>23</v>
      </c>
      <c r="E159" s="154" t="s">
        <v>345</v>
      </c>
      <c r="F159" s="93" t="s">
        <v>190</v>
      </c>
      <c r="G159" s="26">
        <f t="shared" si="41"/>
        <v>30</v>
      </c>
      <c r="H159" s="26">
        <f t="shared" si="41"/>
        <v>0</v>
      </c>
      <c r="I159" s="26">
        <f t="shared" si="41"/>
        <v>30</v>
      </c>
    </row>
    <row r="160" spans="1:9" ht="24" x14ac:dyDescent="0.2">
      <c r="A160" s="123" t="s">
        <v>416</v>
      </c>
      <c r="B160" s="93" t="s">
        <v>39</v>
      </c>
      <c r="C160" s="151" t="s">
        <v>11</v>
      </c>
      <c r="D160" s="151" t="s">
        <v>23</v>
      </c>
      <c r="E160" s="154" t="s">
        <v>345</v>
      </c>
      <c r="F160" s="93" t="s">
        <v>191</v>
      </c>
      <c r="G160" s="26">
        <f t="shared" si="41"/>
        <v>30</v>
      </c>
      <c r="H160" s="26">
        <f t="shared" si="41"/>
        <v>0</v>
      </c>
      <c r="I160" s="26">
        <f t="shared" si="41"/>
        <v>30</v>
      </c>
    </row>
    <row r="161" spans="1:9" ht="24" x14ac:dyDescent="0.2">
      <c r="A161" s="132" t="s">
        <v>421</v>
      </c>
      <c r="B161" s="94" t="s">
        <v>39</v>
      </c>
      <c r="C161" s="144" t="s">
        <v>11</v>
      </c>
      <c r="D161" s="144" t="s">
        <v>23</v>
      </c>
      <c r="E161" s="94" t="s">
        <v>345</v>
      </c>
      <c r="F161" s="94" t="s">
        <v>91</v>
      </c>
      <c r="G161" s="68">
        <v>30</v>
      </c>
      <c r="H161" s="68"/>
      <c r="I161" s="68">
        <f t="shared" ref="I161" si="42">G161+H161</f>
        <v>30</v>
      </c>
    </row>
    <row r="162" spans="1:9" x14ac:dyDescent="0.2">
      <c r="A162" s="52" t="s">
        <v>418</v>
      </c>
      <c r="B162" s="93" t="s">
        <v>39</v>
      </c>
      <c r="C162" s="151" t="s">
        <v>11</v>
      </c>
      <c r="D162" s="151" t="s">
        <v>23</v>
      </c>
      <c r="E162" s="93" t="s">
        <v>417</v>
      </c>
      <c r="F162" s="93" t="s">
        <v>7</v>
      </c>
      <c r="G162" s="26">
        <f>G165</f>
        <v>300</v>
      </c>
      <c r="H162" s="26">
        <f>H165</f>
        <v>0</v>
      </c>
      <c r="I162" s="26">
        <f>I165</f>
        <v>300</v>
      </c>
    </row>
    <row r="163" spans="1:9" ht="24" x14ac:dyDescent="0.2">
      <c r="A163" s="111" t="s">
        <v>415</v>
      </c>
      <c r="B163" s="93" t="s">
        <v>39</v>
      </c>
      <c r="C163" s="151" t="s">
        <v>11</v>
      </c>
      <c r="D163" s="151" t="s">
        <v>23</v>
      </c>
      <c r="E163" s="93" t="s">
        <v>417</v>
      </c>
      <c r="F163" s="93" t="s">
        <v>190</v>
      </c>
      <c r="G163" s="26">
        <f t="shared" ref="G163:I164" si="43">G164</f>
        <v>300</v>
      </c>
      <c r="H163" s="26">
        <f t="shared" si="43"/>
        <v>0</v>
      </c>
      <c r="I163" s="26">
        <f t="shared" si="43"/>
        <v>300</v>
      </c>
    </row>
    <row r="164" spans="1:9" ht="24" x14ac:dyDescent="0.2">
      <c r="A164" s="123" t="s">
        <v>416</v>
      </c>
      <c r="B164" s="93" t="s">
        <v>39</v>
      </c>
      <c r="C164" s="151" t="s">
        <v>11</v>
      </c>
      <c r="D164" s="151" t="s">
        <v>23</v>
      </c>
      <c r="E164" s="93" t="s">
        <v>417</v>
      </c>
      <c r="F164" s="93" t="s">
        <v>191</v>
      </c>
      <c r="G164" s="26">
        <f t="shared" si="43"/>
        <v>300</v>
      </c>
      <c r="H164" s="26">
        <f t="shared" si="43"/>
        <v>0</v>
      </c>
      <c r="I164" s="26">
        <f t="shared" si="43"/>
        <v>300</v>
      </c>
    </row>
    <row r="165" spans="1:9" ht="24" x14ac:dyDescent="0.2">
      <c r="A165" s="124" t="s">
        <v>421</v>
      </c>
      <c r="B165" s="94" t="s">
        <v>39</v>
      </c>
      <c r="C165" s="144" t="s">
        <v>11</v>
      </c>
      <c r="D165" s="144" t="s">
        <v>23</v>
      </c>
      <c r="E165" s="94" t="s">
        <v>417</v>
      </c>
      <c r="F165" s="94" t="s">
        <v>91</v>
      </c>
      <c r="G165" s="68">
        <v>300</v>
      </c>
      <c r="H165" s="68"/>
      <c r="I165" s="68">
        <f t="shared" ref="I165" si="44">G165+H165</f>
        <v>300</v>
      </c>
    </row>
    <row r="166" spans="1:9" ht="48" x14ac:dyDescent="0.2">
      <c r="A166" s="52" t="s">
        <v>575</v>
      </c>
      <c r="B166" s="93" t="s">
        <v>39</v>
      </c>
      <c r="C166" s="151" t="s">
        <v>11</v>
      </c>
      <c r="D166" s="151" t="s">
        <v>23</v>
      </c>
      <c r="E166" s="93" t="s">
        <v>574</v>
      </c>
      <c r="F166" s="93"/>
      <c r="G166" s="26"/>
      <c r="H166" s="26">
        <f>H167</f>
        <v>2096.9</v>
      </c>
      <c r="I166" s="26">
        <f>I167</f>
        <v>2096.9</v>
      </c>
    </row>
    <row r="167" spans="1:9" x14ac:dyDescent="0.2">
      <c r="A167" s="111" t="s">
        <v>192</v>
      </c>
      <c r="B167" s="93" t="s">
        <v>39</v>
      </c>
      <c r="C167" s="151" t="s">
        <v>11</v>
      </c>
      <c r="D167" s="151" t="s">
        <v>23</v>
      </c>
      <c r="E167" s="93" t="s">
        <v>574</v>
      </c>
      <c r="F167" s="93" t="s">
        <v>193</v>
      </c>
      <c r="G167" s="26"/>
      <c r="H167" s="26">
        <f>H168</f>
        <v>2096.9</v>
      </c>
      <c r="I167" s="26">
        <f>I168</f>
        <v>2096.9</v>
      </c>
    </row>
    <row r="168" spans="1:9" ht="24" x14ac:dyDescent="0.2">
      <c r="A168" s="27" t="s">
        <v>168</v>
      </c>
      <c r="B168" s="94" t="s">
        <v>39</v>
      </c>
      <c r="C168" s="144" t="s">
        <v>11</v>
      </c>
      <c r="D168" s="144" t="s">
        <v>23</v>
      </c>
      <c r="E168" s="94" t="s">
        <v>574</v>
      </c>
      <c r="F168" s="94" t="s">
        <v>96</v>
      </c>
      <c r="G168" s="68"/>
      <c r="H168" s="68">
        <v>2096.9</v>
      </c>
      <c r="I168" s="68">
        <f>G168+H168</f>
        <v>2096.9</v>
      </c>
    </row>
    <row r="169" spans="1:9" ht="48" x14ac:dyDescent="0.2">
      <c r="A169" s="112" t="s">
        <v>481</v>
      </c>
      <c r="B169" s="93" t="s">
        <v>39</v>
      </c>
      <c r="C169" s="151" t="s">
        <v>11</v>
      </c>
      <c r="D169" s="151" t="s">
        <v>23</v>
      </c>
      <c r="E169" s="93" t="s">
        <v>480</v>
      </c>
      <c r="F169" s="93"/>
      <c r="G169" s="26">
        <f t="shared" ref="G169:I170" si="45">G170</f>
        <v>109.8</v>
      </c>
      <c r="H169" s="26">
        <f t="shared" si="45"/>
        <v>0</v>
      </c>
      <c r="I169" s="26">
        <f t="shared" si="45"/>
        <v>109.8</v>
      </c>
    </row>
    <row r="170" spans="1:9" x14ac:dyDescent="0.2">
      <c r="A170" s="123" t="s">
        <v>192</v>
      </c>
      <c r="B170" s="93" t="s">
        <v>39</v>
      </c>
      <c r="C170" s="151" t="s">
        <v>11</v>
      </c>
      <c r="D170" s="151" t="s">
        <v>23</v>
      </c>
      <c r="E170" s="93" t="s">
        <v>480</v>
      </c>
      <c r="F170" s="93" t="s">
        <v>193</v>
      </c>
      <c r="G170" s="26">
        <f t="shared" si="45"/>
        <v>109.8</v>
      </c>
      <c r="H170" s="26">
        <f t="shared" si="45"/>
        <v>0</v>
      </c>
      <c r="I170" s="26">
        <f t="shared" si="45"/>
        <v>109.8</v>
      </c>
    </row>
    <row r="171" spans="1:9" ht="24" x14ac:dyDescent="0.2">
      <c r="A171" s="27" t="s">
        <v>168</v>
      </c>
      <c r="B171" s="94" t="s">
        <v>39</v>
      </c>
      <c r="C171" s="144" t="s">
        <v>11</v>
      </c>
      <c r="D171" s="144" t="s">
        <v>23</v>
      </c>
      <c r="E171" s="94" t="s">
        <v>480</v>
      </c>
      <c r="F171" s="94" t="s">
        <v>96</v>
      </c>
      <c r="G171" s="68">
        <v>109.8</v>
      </c>
      <c r="H171" s="68"/>
      <c r="I171" s="68">
        <f t="shared" ref="I171" si="46">G171+H171</f>
        <v>109.8</v>
      </c>
    </row>
    <row r="172" spans="1:9" x14ac:dyDescent="0.2">
      <c r="A172" s="5" t="s">
        <v>71</v>
      </c>
      <c r="B172" s="93" t="s">
        <v>39</v>
      </c>
      <c r="C172" s="151" t="s">
        <v>11</v>
      </c>
      <c r="D172" s="151" t="s">
        <v>14</v>
      </c>
      <c r="E172" s="93" t="s">
        <v>7</v>
      </c>
      <c r="F172" s="93" t="s">
        <v>7</v>
      </c>
      <c r="G172" s="26">
        <f>G173</f>
        <v>15273</v>
      </c>
      <c r="H172" s="26">
        <f>H173</f>
        <v>15387.1</v>
      </c>
      <c r="I172" s="26">
        <f>I173</f>
        <v>30660.1</v>
      </c>
    </row>
    <row r="173" spans="1:9" x14ac:dyDescent="0.2">
      <c r="A173" s="5" t="s">
        <v>162</v>
      </c>
      <c r="B173" s="93" t="s">
        <v>39</v>
      </c>
      <c r="C173" s="151" t="s">
        <v>11</v>
      </c>
      <c r="D173" s="151" t="s">
        <v>14</v>
      </c>
      <c r="E173" s="93" t="s">
        <v>161</v>
      </c>
      <c r="F173" s="93"/>
      <c r="G173" s="26">
        <f>G185+G189+G193+G197</f>
        <v>15273</v>
      </c>
      <c r="H173" s="26">
        <f>H185+H189+H193+H197+H174+H178</f>
        <v>15387.1</v>
      </c>
      <c r="I173" s="26">
        <f>I185+I189+I193+I197+I174+I178</f>
        <v>30660.1</v>
      </c>
    </row>
    <row r="174" spans="1:9" ht="36" x14ac:dyDescent="0.2">
      <c r="A174" s="5" t="s">
        <v>549</v>
      </c>
      <c r="B174" s="93" t="s">
        <v>39</v>
      </c>
      <c r="C174" s="151" t="s">
        <v>11</v>
      </c>
      <c r="D174" s="151" t="s">
        <v>14</v>
      </c>
      <c r="E174" s="93" t="s">
        <v>550</v>
      </c>
      <c r="F174" s="93"/>
      <c r="G174" s="26">
        <f>G175</f>
        <v>0</v>
      </c>
      <c r="H174" s="26">
        <f t="shared" ref="H174:I176" si="47">H175</f>
        <v>2031.2</v>
      </c>
      <c r="I174" s="26">
        <f t="shared" si="47"/>
        <v>2031.2</v>
      </c>
    </row>
    <row r="175" spans="1:9" ht="23.25" customHeight="1" x14ac:dyDescent="0.2">
      <c r="A175" s="123" t="s">
        <v>398</v>
      </c>
      <c r="B175" s="93" t="s">
        <v>39</v>
      </c>
      <c r="C175" s="151" t="s">
        <v>11</v>
      </c>
      <c r="D175" s="151" t="s">
        <v>14</v>
      </c>
      <c r="E175" s="93" t="s">
        <v>550</v>
      </c>
      <c r="F175" s="93" t="s">
        <v>190</v>
      </c>
      <c r="G175" s="26">
        <f>G176</f>
        <v>0</v>
      </c>
      <c r="H175" s="26">
        <f t="shared" si="47"/>
        <v>2031.2</v>
      </c>
      <c r="I175" s="26">
        <f t="shared" si="47"/>
        <v>2031.2</v>
      </c>
    </row>
    <row r="176" spans="1:9" ht="24.75" customHeight="1" x14ac:dyDescent="0.2">
      <c r="A176" s="123" t="s">
        <v>399</v>
      </c>
      <c r="B176" s="93" t="s">
        <v>39</v>
      </c>
      <c r="C176" s="151" t="s">
        <v>11</v>
      </c>
      <c r="D176" s="151" t="s">
        <v>14</v>
      </c>
      <c r="E176" s="93" t="s">
        <v>550</v>
      </c>
      <c r="F176" s="93" t="s">
        <v>191</v>
      </c>
      <c r="G176" s="26">
        <f>G177</f>
        <v>0</v>
      </c>
      <c r="H176" s="26">
        <f t="shared" si="47"/>
        <v>2031.2</v>
      </c>
      <c r="I176" s="26">
        <f t="shared" si="47"/>
        <v>2031.2</v>
      </c>
    </row>
    <row r="177" spans="1:9" ht="24" customHeight="1" x14ac:dyDescent="0.2">
      <c r="A177" s="132" t="s">
        <v>393</v>
      </c>
      <c r="B177" s="94" t="s">
        <v>39</v>
      </c>
      <c r="C177" s="144" t="s">
        <v>11</v>
      </c>
      <c r="D177" s="144" t="s">
        <v>14</v>
      </c>
      <c r="E177" s="94" t="s">
        <v>550</v>
      </c>
      <c r="F177" s="94" t="s">
        <v>91</v>
      </c>
      <c r="G177" s="68">
        <v>0</v>
      </c>
      <c r="H177" s="68">
        <v>2031.2</v>
      </c>
      <c r="I177" s="68">
        <f t="shared" ref="I177" si="48">G177+H177</f>
        <v>2031.2</v>
      </c>
    </row>
    <row r="178" spans="1:9" ht="25.5" customHeight="1" x14ac:dyDescent="0.2">
      <c r="A178" s="5" t="s">
        <v>552</v>
      </c>
      <c r="B178" s="93" t="s">
        <v>39</v>
      </c>
      <c r="C178" s="151" t="s">
        <v>11</v>
      </c>
      <c r="D178" s="151" t="s">
        <v>14</v>
      </c>
      <c r="E178" s="93" t="s">
        <v>551</v>
      </c>
      <c r="F178" s="93"/>
      <c r="G178" s="26"/>
      <c r="H178" s="26">
        <f>H179+H182</f>
        <v>13355.9</v>
      </c>
      <c r="I178" s="26">
        <f>I179+I182</f>
        <v>13355.9</v>
      </c>
    </row>
    <row r="179" spans="1:9" ht="26.25" customHeight="1" x14ac:dyDescent="0.2">
      <c r="A179" s="123" t="s">
        <v>398</v>
      </c>
      <c r="B179" s="93" t="s">
        <v>39</v>
      </c>
      <c r="C179" s="151" t="s">
        <v>11</v>
      </c>
      <c r="D179" s="151" t="s">
        <v>14</v>
      </c>
      <c r="E179" s="93" t="s">
        <v>551</v>
      </c>
      <c r="F179" s="93" t="s">
        <v>190</v>
      </c>
      <c r="G179" s="26"/>
      <c r="H179" s="26">
        <f t="shared" ref="H179:I180" si="49">H180</f>
        <v>11615.9</v>
      </c>
      <c r="I179" s="26">
        <f t="shared" si="49"/>
        <v>11615.9</v>
      </c>
    </row>
    <row r="180" spans="1:9" ht="26.25" customHeight="1" x14ac:dyDescent="0.2">
      <c r="A180" s="123" t="s">
        <v>399</v>
      </c>
      <c r="B180" s="93" t="s">
        <v>39</v>
      </c>
      <c r="C180" s="151" t="s">
        <v>11</v>
      </c>
      <c r="D180" s="151" t="s">
        <v>14</v>
      </c>
      <c r="E180" s="93" t="s">
        <v>551</v>
      </c>
      <c r="F180" s="93" t="s">
        <v>191</v>
      </c>
      <c r="G180" s="26"/>
      <c r="H180" s="26">
        <f t="shared" si="49"/>
        <v>11615.9</v>
      </c>
      <c r="I180" s="26">
        <f t="shared" si="49"/>
        <v>11615.9</v>
      </c>
    </row>
    <row r="181" spans="1:9" ht="24.75" customHeight="1" x14ac:dyDescent="0.2">
      <c r="A181" s="132" t="s">
        <v>393</v>
      </c>
      <c r="B181" s="94" t="s">
        <v>39</v>
      </c>
      <c r="C181" s="144" t="s">
        <v>11</v>
      </c>
      <c r="D181" s="144" t="s">
        <v>14</v>
      </c>
      <c r="E181" s="94" t="s">
        <v>551</v>
      </c>
      <c r="F181" s="94" t="s">
        <v>91</v>
      </c>
      <c r="G181" s="68"/>
      <c r="H181" s="68">
        <v>11615.9</v>
      </c>
      <c r="I181" s="68">
        <f t="shared" ref="I181" si="50">G181+H181</f>
        <v>11615.9</v>
      </c>
    </row>
    <row r="182" spans="1:9" ht="13.5" customHeight="1" x14ac:dyDescent="0.2">
      <c r="A182" s="5" t="s">
        <v>177</v>
      </c>
      <c r="B182" s="93" t="s">
        <v>39</v>
      </c>
      <c r="C182" s="151" t="s">
        <v>11</v>
      </c>
      <c r="D182" s="151" t="s">
        <v>14</v>
      </c>
      <c r="E182" s="93" t="s">
        <v>551</v>
      </c>
      <c r="F182" s="93" t="s">
        <v>175</v>
      </c>
      <c r="G182" s="26"/>
      <c r="H182" s="26">
        <f>H183</f>
        <v>1740</v>
      </c>
      <c r="I182" s="26">
        <f>I183</f>
        <v>1740</v>
      </c>
    </row>
    <row r="183" spans="1:9" x14ac:dyDescent="0.2">
      <c r="A183" s="5" t="s">
        <v>555</v>
      </c>
      <c r="B183" s="93" t="s">
        <v>39</v>
      </c>
      <c r="C183" s="151" t="s">
        <v>11</v>
      </c>
      <c r="D183" s="151" t="s">
        <v>14</v>
      </c>
      <c r="E183" s="93" t="s">
        <v>551</v>
      </c>
      <c r="F183" s="93" t="s">
        <v>553</v>
      </c>
      <c r="G183" s="26"/>
      <c r="H183" s="26">
        <f>H184</f>
        <v>1740</v>
      </c>
      <c r="I183" s="26">
        <f>I184</f>
        <v>1740</v>
      </c>
    </row>
    <row r="184" spans="1:9" ht="24" x14ac:dyDescent="0.2">
      <c r="A184" s="132" t="s">
        <v>556</v>
      </c>
      <c r="B184" s="94" t="s">
        <v>39</v>
      </c>
      <c r="C184" s="144" t="s">
        <v>11</v>
      </c>
      <c r="D184" s="144" t="s">
        <v>14</v>
      </c>
      <c r="E184" s="94" t="s">
        <v>551</v>
      </c>
      <c r="F184" s="94" t="s">
        <v>554</v>
      </c>
      <c r="G184" s="68"/>
      <c r="H184" s="68">
        <v>1740</v>
      </c>
      <c r="I184" s="68">
        <f>H184</f>
        <v>1740</v>
      </c>
    </row>
    <row r="185" spans="1:9" ht="36" x14ac:dyDescent="0.2">
      <c r="A185" s="5" t="s">
        <v>484</v>
      </c>
      <c r="B185" s="93" t="s">
        <v>39</v>
      </c>
      <c r="C185" s="151" t="s">
        <v>11</v>
      </c>
      <c r="D185" s="151" t="s">
        <v>14</v>
      </c>
      <c r="E185" s="93" t="s">
        <v>482</v>
      </c>
      <c r="F185" s="93"/>
      <c r="G185" s="26">
        <f t="shared" ref="G185:I187" si="51">G186</f>
        <v>3807</v>
      </c>
      <c r="H185" s="26">
        <f t="shared" si="51"/>
        <v>0</v>
      </c>
      <c r="I185" s="26">
        <f t="shared" si="51"/>
        <v>3807</v>
      </c>
    </row>
    <row r="186" spans="1:9" ht="24" x14ac:dyDescent="0.2">
      <c r="A186" s="123" t="s">
        <v>415</v>
      </c>
      <c r="B186" s="93" t="s">
        <v>39</v>
      </c>
      <c r="C186" s="151" t="s">
        <v>11</v>
      </c>
      <c r="D186" s="151" t="s">
        <v>14</v>
      </c>
      <c r="E186" s="93" t="s">
        <v>482</v>
      </c>
      <c r="F186" s="93" t="s">
        <v>190</v>
      </c>
      <c r="G186" s="26">
        <f t="shared" si="51"/>
        <v>3807</v>
      </c>
      <c r="H186" s="26">
        <f t="shared" si="51"/>
        <v>0</v>
      </c>
      <c r="I186" s="26">
        <f t="shared" si="51"/>
        <v>3807</v>
      </c>
    </row>
    <row r="187" spans="1:9" ht="24" x14ac:dyDescent="0.2">
      <c r="A187" s="123" t="s">
        <v>416</v>
      </c>
      <c r="B187" s="93" t="s">
        <v>39</v>
      </c>
      <c r="C187" s="151" t="s">
        <v>11</v>
      </c>
      <c r="D187" s="151" t="s">
        <v>14</v>
      </c>
      <c r="E187" s="93" t="s">
        <v>482</v>
      </c>
      <c r="F187" s="93" t="s">
        <v>191</v>
      </c>
      <c r="G187" s="26">
        <f t="shared" si="51"/>
        <v>3807</v>
      </c>
      <c r="H187" s="26">
        <f t="shared" si="51"/>
        <v>0</v>
      </c>
      <c r="I187" s="26">
        <f t="shared" si="51"/>
        <v>3807</v>
      </c>
    </row>
    <row r="188" spans="1:9" ht="24" x14ac:dyDescent="0.2">
      <c r="A188" s="132" t="s">
        <v>421</v>
      </c>
      <c r="B188" s="94" t="s">
        <v>39</v>
      </c>
      <c r="C188" s="144" t="s">
        <v>11</v>
      </c>
      <c r="D188" s="144" t="s">
        <v>14</v>
      </c>
      <c r="E188" s="94" t="s">
        <v>482</v>
      </c>
      <c r="F188" s="94" t="s">
        <v>91</v>
      </c>
      <c r="G188" s="68">
        <v>3807</v>
      </c>
      <c r="H188" s="68"/>
      <c r="I188" s="68">
        <f t="shared" ref="I188" si="52">G188+H188</f>
        <v>3807</v>
      </c>
    </row>
    <row r="189" spans="1:9" ht="36" x14ac:dyDescent="0.2">
      <c r="A189" s="5" t="s">
        <v>485</v>
      </c>
      <c r="B189" s="93" t="s">
        <v>39</v>
      </c>
      <c r="C189" s="151" t="s">
        <v>11</v>
      </c>
      <c r="D189" s="151" t="s">
        <v>14</v>
      </c>
      <c r="E189" s="93" t="s">
        <v>483</v>
      </c>
      <c r="F189" s="93"/>
      <c r="G189" s="26">
        <f t="shared" ref="G189:I191" si="53">G190</f>
        <v>470</v>
      </c>
      <c r="H189" s="26">
        <f t="shared" si="53"/>
        <v>0</v>
      </c>
      <c r="I189" s="26">
        <f t="shared" si="53"/>
        <v>470</v>
      </c>
    </row>
    <row r="190" spans="1:9" ht="24" x14ac:dyDescent="0.2">
      <c r="A190" s="123" t="s">
        <v>415</v>
      </c>
      <c r="B190" s="93" t="s">
        <v>39</v>
      </c>
      <c r="C190" s="151" t="s">
        <v>11</v>
      </c>
      <c r="D190" s="151" t="s">
        <v>14</v>
      </c>
      <c r="E190" s="93" t="s">
        <v>483</v>
      </c>
      <c r="F190" s="93" t="s">
        <v>190</v>
      </c>
      <c r="G190" s="26">
        <f t="shared" si="53"/>
        <v>470</v>
      </c>
      <c r="H190" s="26">
        <f t="shared" si="53"/>
        <v>0</v>
      </c>
      <c r="I190" s="26">
        <f t="shared" si="53"/>
        <v>470</v>
      </c>
    </row>
    <row r="191" spans="1:9" ht="24" x14ac:dyDescent="0.2">
      <c r="A191" s="123" t="s">
        <v>416</v>
      </c>
      <c r="B191" s="93" t="s">
        <v>39</v>
      </c>
      <c r="C191" s="151" t="s">
        <v>11</v>
      </c>
      <c r="D191" s="151" t="s">
        <v>14</v>
      </c>
      <c r="E191" s="93" t="s">
        <v>483</v>
      </c>
      <c r="F191" s="93" t="s">
        <v>191</v>
      </c>
      <c r="G191" s="26">
        <f t="shared" si="53"/>
        <v>470</v>
      </c>
      <c r="H191" s="26">
        <f t="shared" si="53"/>
        <v>0</v>
      </c>
      <c r="I191" s="26">
        <f t="shared" si="53"/>
        <v>470</v>
      </c>
    </row>
    <row r="192" spans="1:9" ht="24" x14ac:dyDescent="0.2">
      <c r="A192" s="132" t="s">
        <v>421</v>
      </c>
      <c r="B192" s="94" t="s">
        <v>39</v>
      </c>
      <c r="C192" s="144" t="s">
        <v>11</v>
      </c>
      <c r="D192" s="144" t="s">
        <v>14</v>
      </c>
      <c r="E192" s="94" t="s">
        <v>483</v>
      </c>
      <c r="F192" s="94" t="s">
        <v>91</v>
      </c>
      <c r="G192" s="68">
        <v>470</v>
      </c>
      <c r="H192" s="68"/>
      <c r="I192" s="68">
        <f t="shared" ref="I192" si="54">G192+H192</f>
        <v>470</v>
      </c>
    </row>
    <row r="193" spans="1:9" ht="24" x14ac:dyDescent="0.2">
      <c r="A193" s="5" t="s">
        <v>486</v>
      </c>
      <c r="B193" s="93" t="s">
        <v>39</v>
      </c>
      <c r="C193" s="151" t="s">
        <v>11</v>
      </c>
      <c r="D193" s="151" t="s">
        <v>14</v>
      </c>
      <c r="E193" s="93" t="s">
        <v>487</v>
      </c>
      <c r="F193" s="154"/>
      <c r="G193" s="34">
        <f t="shared" ref="G193:I195" si="55">G194</f>
        <v>5000</v>
      </c>
      <c r="H193" s="34">
        <f t="shared" si="55"/>
        <v>0</v>
      </c>
      <c r="I193" s="34">
        <f t="shared" si="55"/>
        <v>5000</v>
      </c>
    </row>
    <row r="194" spans="1:9" ht="24" x14ac:dyDescent="0.2">
      <c r="A194" s="123" t="s">
        <v>415</v>
      </c>
      <c r="B194" s="93" t="s">
        <v>39</v>
      </c>
      <c r="C194" s="151" t="s">
        <v>11</v>
      </c>
      <c r="D194" s="151" t="s">
        <v>14</v>
      </c>
      <c r="E194" s="93" t="s">
        <v>487</v>
      </c>
      <c r="F194" s="93" t="s">
        <v>190</v>
      </c>
      <c r="G194" s="34">
        <f t="shared" si="55"/>
        <v>5000</v>
      </c>
      <c r="H194" s="34">
        <f t="shared" si="55"/>
        <v>0</v>
      </c>
      <c r="I194" s="34">
        <f t="shared" si="55"/>
        <v>5000</v>
      </c>
    </row>
    <row r="195" spans="1:9" ht="24" x14ac:dyDescent="0.2">
      <c r="A195" s="123" t="s">
        <v>416</v>
      </c>
      <c r="B195" s="93" t="s">
        <v>39</v>
      </c>
      <c r="C195" s="151" t="s">
        <v>11</v>
      </c>
      <c r="D195" s="151" t="s">
        <v>14</v>
      </c>
      <c r="E195" s="93" t="s">
        <v>487</v>
      </c>
      <c r="F195" s="93" t="s">
        <v>191</v>
      </c>
      <c r="G195" s="34">
        <f t="shared" si="55"/>
        <v>5000</v>
      </c>
      <c r="H195" s="34">
        <f t="shared" si="55"/>
        <v>0</v>
      </c>
      <c r="I195" s="34">
        <f t="shared" si="55"/>
        <v>5000</v>
      </c>
    </row>
    <row r="196" spans="1:9" ht="24" x14ac:dyDescent="0.2">
      <c r="A196" s="132" t="s">
        <v>421</v>
      </c>
      <c r="B196" s="94" t="s">
        <v>39</v>
      </c>
      <c r="C196" s="144" t="s">
        <v>11</v>
      </c>
      <c r="D196" s="144" t="s">
        <v>14</v>
      </c>
      <c r="E196" s="94" t="s">
        <v>487</v>
      </c>
      <c r="F196" s="94" t="s">
        <v>91</v>
      </c>
      <c r="G196" s="68">
        <v>5000</v>
      </c>
      <c r="H196" s="68"/>
      <c r="I196" s="68">
        <f t="shared" ref="I196" si="56">G196+H196</f>
        <v>5000</v>
      </c>
    </row>
    <row r="197" spans="1:9" ht="36" x14ac:dyDescent="0.2">
      <c r="A197" s="21" t="s">
        <v>489</v>
      </c>
      <c r="B197" s="154" t="s">
        <v>39</v>
      </c>
      <c r="C197" s="155" t="s">
        <v>11</v>
      </c>
      <c r="D197" s="155" t="s">
        <v>14</v>
      </c>
      <c r="E197" s="154" t="s">
        <v>488</v>
      </c>
      <c r="F197" s="154"/>
      <c r="G197" s="34">
        <f t="shared" ref="G197:I199" si="57">G198</f>
        <v>5996</v>
      </c>
      <c r="H197" s="34">
        <f t="shared" si="57"/>
        <v>0</v>
      </c>
      <c r="I197" s="34">
        <f t="shared" si="57"/>
        <v>5996</v>
      </c>
    </row>
    <row r="198" spans="1:9" ht="24" x14ac:dyDescent="0.2">
      <c r="A198" s="123" t="s">
        <v>415</v>
      </c>
      <c r="B198" s="154" t="s">
        <v>39</v>
      </c>
      <c r="C198" s="155" t="s">
        <v>11</v>
      </c>
      <c r="D198" s="155" t="s">
        <v>14</v>
      </c>
      <c r="E198" s="154" t="s">
        <v>488</v>
      </c>
      <c r="F198" s="154" t="s">
        <v>190</v>
      </c>
      <c r="G198" s="34">
        <f t="shared" si="57"/>
        <v>5996</v>
      </c>
      <c r="H198" s="34">
        <f t="shared" si="57"/>
        <v>0</v>
      </c>
      <c r="I198" s="34">
        <f t="shared" si="57"/>
        <v>5996</v>
      </c>
    </row>
    <row r="199" spans="1:9" ht="24" x14ac:dyDescent="0.2">
      <c r="A199" s="123" t="s">
        <v>416</v>
      </c>
      <c r="B199" s="154" t="s">
        <v>39</v>
      </c>
      <c r="C199" s="155" t="s">
        <v>11</v>
      </c>
      <c r="D199" s="155" t="s">
        <v>14</v>
      </c>
      <c r="E199" s="154" t="s">
        <v>488</v>
      </c>
      <c r="F199" s="154" t="s">
        <v>191</v>
      </c>
      <c r="G199" s="34">
        <f t="shared" si="57"/>
        <v>5996</v>
      </c>
      <c r="H199" s="34">
        <f t="shared" si="57"/>
        <v>0</v>
      </c>
      <c r="I199" s="34">
        <f t="shared" si="57"/>
        <v>5996</v>
      </c>
    </row>
    <row r="200" spans="1:9" ht="24" x14ac:dyDescent="0.2">
      <c r="A200" s="132" t="s">
        <v>421</v>
      </c>
      <c r="B200" s="94" t="s">
        <v>39</v>
      </c>
      <c r="C200" s="144" t="s">
        <v>11</v>
      </c>
      <c r="D200" s="144" t="s">
        <v>14</v>
      </c>
      <c r="E200" s="94" t="s">
        <v>488</v>
      </c>
      <c r="F200" s="94" t="s">
        <v>91</v>
      </c>
      <c r="G200" s="68">
        <v>5996</v>
      </c>
      <c r="H200" s="68"/>
      <c r="I200" s="68">
        <f t="shared" ref="I200" si="58">G200+H200</f>
        <v>5996</v>
      </c>
    </row>
    <row r="201" spans="1:9" x14ac:dyDescent="0.2">
      <c r="A201" s="5" t="s">
        <v>29</v>
      </c>
      <c r="B201" s="93" t="s">
        <v>39</v>
      </c>
      <c r="C201" s="150" t="s">
        <v>11</v>
      </c>
      <c r="D201" s="150" t="s">
        <v>28</v>
      </c>
      <c r="E201" s="93" t="s">
        <v>7</v>
      </c>
      <c r="F201" s="93" t="s">
        <v>7</v>
      </c>
      <c r="G201" s="26">
        <f>G202</f>
        <v>5926.9</v>
      </c>
      <c r="H201" s="26">
        <f>H202</f>
        <v>0</v>
      </c>
      <c r="I201" s="26">
        <f>I202</f>
        <v>5926.9</v>
      </c>
    </row>
    <row r="202" spans="1:9" x14ac:dyDescent="0.2">
      <c r="A202" s="5" t="s">
        <v>162</v>
      </c>
      <c r="B202" s="93" t="s">
        <v>39</v>
      </c>
      <c r="C202" s="151" t="s">
        <v>11</v>
      </c>
      <c r="D202" s="151" t="s">
        <v>28</v>
      </c>
      <c r="E202" s="93" t="s">
        <v>161</v>
      </c>
      <c r="F202" s="93"/>
      <c r="G202" s="26">
        <f>G203+G217+G220</f>
        <v>5926.9</v>
      </c>
      <c r="H202" s="26">
        <f>H203+H217+H220+H209</f>
        <v>0</v>
      </c>
      <c r="I202" s="26">
        <f>I203+I217+I220+I209</f>
        <v>5926.9</v>
      </c>
    </row>
    <row r="203" spans="1:9" ht="24" x14ac:dyDescent="0.2">
      <c r="A203" s="5" t="s">
        <v>456</v>
      </c>
      <c r="B203" s="93" t="s">
        <v>39</v>
      </c>
      <c r="C203" s="150" t="s">
        <v>11</v>
      </c>
      <c r="D203" s="150" t="s">
        <v>28</v>
      </c>
      <c r="E203" s="93" t="s">
        <v>457</v>
      </c>
      <c r="F203" s="93"/>
      <c r="G203" s="32">
        <f>G204+G207</f>
        <v>1370</v>
      </c>
      <c r="H203" s="32">
        <f>H204+H207</f>
        <v>-1370</v>
      </c>
      <c r="I203" s="32">
        <f>I204+I207</f>
        <v>0</v>
      </c>
    </row>
    <row r="204" spans="1:9" ht="23.25" customHeight="1" x14ac:dyDescent="0.2">
      <c r="A204" s="123" t="s">
        <v>398</v>
      </c>
      <c r="B204" s="154" t="s">
        <v>39</v>
      </c>
      <c r="C204" s="155" t="s">
        <v>11</v>
      </c>
      <c r="D204" s="155" t="s">
        <v>28</v>
      </c>
      <c r="E204" s="93" t="s">
        <v>457</v>
      </c>
      <c r="F204" s="154" t="s">
        <v>190</v>
      </c>
      <c r="G204" s="34">
        <f t="shared" ref="G204:I205" si="59">G205</f>
        <v>20</v>
      </c>
      <c r="H204" s="34">
        <f t="shared" si="59"/>
        <v>-20</v>
      </c>
      <c r="I204" s="34">
        <f t="shared" si="59"/>
        <v>0</v>
      </c>
    </row>
    <row r="205" spans="1:9" ht="23.25" customHeight="1" x14ac:dyDescent="0.2">
      <c r="A205" s="111" t="s">
        <v>399</v>
      </c>
      <c r="B205" s="154" t="s">
        <v>39</v>
      </c>
      <c r="C205" s="155" t="s">
        <v>11</v>
      </c>
      <c r="D205" s="155" t="s">
        <v>28</v>
      </c>
      <c r="E205" s="93" t="s">
        <v>457</v>
      </c>
      <c r="F205" s="154" t="s">
        <v>191</v>
      </c>
      <c r="G205" s="32">
        <f t="shared" si="59"/>
        <v>20</v>
      </c>
      <c r="H205" s="32">
        <f t="shared" si="59"/>
        <v>-20</v>
      </c>
      <c r="I205" s="32">
        <f t="shared" si="59"/>
        <v>0</v>
      </c>
    </row>
    <row r="206" spans="1:9" ht="23.25" customHeight="1" x14ac:dyDescent="0.2">
      <c r="A206" s="132" t="s">
        <v>393</v>
      </c>
      <c r="B206" s="94" t="s">
        <v>39</v>
      </c>
      <c r="C206" s="144" t="s">
        <v>11</v>
      </c>
      <c r="D206" s="144" t="s">
        <v>28</v>
      </c>
      <c r="E206" s="94" t="s">
        <v>457</v>
      </c>
      <c r="F206" s="94" t="s">
        <v>91</v>
      </c>
      <c r="G206" s="68">
        <v>20</v>
      </c>
      <c r="H206" s="68">
        <v>-20</v>
      </c>
      <c r="I206" s="68">
        <f t="shared" ref="I206" si="60">G206+H206</f>
        <v>0</v>
      </c>
    </row>
    <row r="207" spans="1:9" x14ac:dyDescent="0.2">
      <c r="A207" s="123" t="s">
        <v>192</v>
      </c>
      <c r="B207" s="93" t="s">
        <v>39</v>
      </c>
      <c r="C207" s="150" t="s">
        <v>11</v>
      </c>
      <c r="D207" s="150" t="s">
        <v>28</v>
      </c>
      <c r="E207" s="93" t="s">
        <v>457</v>
      </c>
      <c r="F207" s="93" t="s">
        <v>193</v>
      </c>
      <c r="G207" s="32">
        <f>G208</f>
        <v>1350</v>
      </c>
      <c r="H207" s="32">
        <f>H208</f>
        <v>-1350</v>
      </c>
      <c r="I207" s="32">
        <f>I208</f>
        <v>0</v>
      </c>
    </row>
    <row r="208" spans="1:9" ht="24" x14ac:dyDescent="0.2">
      <c r="A208" s="27" t="s">
        <v>168</v>
      </c>
      <c r="B208" s="94" t="s">
        <v>39</v>
      </c>
      <c r="C208" s="144" t="s">
        <v>11</v>
      </c>
      <c r="D208" s="144" t="s">
        <v>28</v>
      </c>
      <c r="E208" s="94" t="s">
        <v>457</v>
      </c>
      <c r="F208" s="94" t="s">
        <v>96</v>
      </c>
      <c r="G208" s="68">
        <v>1350</v>
      </c>
      <c r="H208" s="68">
        <v>-1350</v>
      </c>
      <c r="I208" s="68">
        <f t="shared" ref="I208" si="61">G208+H208</f>
        <v>0</v>
      </c>
    </row>
    <row r="209" spans="1:9" ht="24" x14ac:dyDescent="0.2">
      <c r="A209" s="5" t="s">
        <v>456</v>
      </c>
      <c r="B209" s="93" t="s">
        <v>39</v>
      </c>
      <c r="C209" s="150" t="s">
        <v>11</v>
      </c>
      <c r="D209" s="150" t="s">
        <v>28</v>
      </c>
      <c r="E209" s="93" t="s">
        <v>545</v>
      </c>
      <c r="F209" s="93"/>
      <c r="G209" s="32"/>
      <c r="H209" s="32">
        <f>H210+H215+H213</f>
        <v>1370</v>
      </c>
      <c r="I209" s="32">
        <f>I210+I215+I213</f>
        <v>1370</v>
      </c>
    </row>
    <row r="210" spans="1:9" ht="24" customHeight="1" x14ac:dyDescent="0.2">
      <c r="A210" s="123" t="s">
        <v>398</v>
      </c>
      <c r="B210" s="154" t="s">
        <v>39</v>
      </c>
      <c r="C210" s="155" t="s">
        <v>11</v>
      </c>
      <c r="D210" s="155" t="s">
        <v>28</v>
      </c>
      <c r="E210" s="93" t="s">
        <v>545</v>
      </c>
      <c r="F210" s="154" t="s">
        <v>190</v>
      </c>
      <c r="G210" s="34"/>
      <c r="H210" s="34">
        <f t="shared" ref="H210:I211" si="62">H211</f>
        <v>20</v>
      </c>
      <c r="I210" s="34">
        <f t="shared" si="62"/>
        <v>20</v>
      </c>
    </row>
    <row r="211" spans="1:9" ht="24" customHeight="1" x14ac:dyDescent="0.2">
      <c r="A211" s="111" t="s">
        <v>399</v>
      </c>
      <c r="B211" s="154" t="s">
        <v>39</v>
      </c>
      <c r="C211" s="155" t="s">
        <v>11</v>
      </c>
      <c r="D211" s="155" t="s">
        <v>28</v>
      </c>
      <c r="E211" s="93" t="s">
        <v>545</v>
      </c>
      <c r="F211" s="154" t="s">
        <v>191</v>
      </c>
      <c r="G211" s="32"/>
      <c r="H211" s="32">
        <f t="shared" si="62"/>
        <v>20</v>
      </c>
      <c r="I211" s="32">
        <f t="shared" si="62"/>
        <v>20</v>
      </c>
    </row>
    <row r="212" spans="1:9" ht="24" customHeight="1" x14ac:dyDescent="0.2">
      <c r="A212" s="132" t="s">
        <v>393</v>
      </c>
      <c r="B212" s="94" t="s">
        <v>39</v>
      </c>
      <c r="C212" s="144" t="s">
        <v>11</v>
      </c>
      <c r="D212" s="144" t="s">
        <v>28</v>
      </c>
      <c r="E212" s="94" t="s">
        <v>545</v>
      </c>
      <c r="F212" s="94" t="s">
        <v>91</v>
      </c>
      <c r="G212" s="68"/>
      <c r="H212" s="68">
        <v>20</v>
      </c>
      <c r="I212" s="68">
        <v>20</v>
      </c>
    </row>
    <row r="213" spans="1:9" ht="18.75" customHeight="1" x14ac:dyDescent="0.2">
      <c r="A213" s="335" t="s">
        <v>478</v>
      </c>
      <c r="B213" s="154" t="s">
        <v>39</v>
      </c>
      <c r="C213" s="155" t="s">
        <v>11</v>
      </c>
      <c r="D213" s="155" t="s">
        <v>28</v>
      </c>
      <c r="E213" s="93" t="s">
        <v>545</v>
      </c>
      <c r="F213" s="154" t="s">
        <v>196</v>
      </c>
      <c r="G213" s="34"/>
      <c r="H213" s="34">
        <f>H214</f>
        <v>140</v>
      </c>
      <c r="I213" s="34">
        <f>I214</f>
        <v>140</v>
      </c>
    </row>
    <row r="214" spans="1:9" ht="16.5" customHeight="1" x14ac:dyDescent="0.2">
      <c r="A214" s="132" t="s">
        <v>594</v>
      </c>
      <c r="B214" s="94" t="s">
        <v>39</v>
      </c>
      <c r="C214" s="144" t="s">
        <v>11</v>
      </c>
      <c r="D214" s="144" t="s">
        <v>28</v>
      </c>
      <c r="E214" s="94" t="s">
        <v>545</v>
      </c>
      <c r="F214" s="94" t="s">
        <v>145</v>
      </c>
      <c r="G214" s="68"/>
      <c r="H214" s="68">
        <v>140</v>
      </c>
      <c r="I214" s="68">
        <f>H214</f>
        <v>140</v>
      </c>
    </row>
    <row r="215" spans="1:9" x14ac:dyDescent="0.2">
      <c r="A215" s="123" t="s">
        <v>192</v>
      </c>
      <c r="B215" s="93" t="s">
        <v>39</v>
      </c>
      <c r="C215" s="150" t="s">
        <v>11</v>
      </c>
      <c r="D215" s="150" t="s">
        <v>28</v>
      </c>
      <c r="E215" s="93" t="s">
        <v>545</v>
      </c>
      <c r="F215" s="93" t="s">
        <v>193</v>
      </c>
      <c r="G215" s="32"/>
      <c r="H215" s="32">
        <f>H216</f>
        <v>1210</v>
      </c>
      <c r="I215" s="32">
        <f>I216</f>
        <v>1210</v>
      </c>
    </row>
    <row r="216" spans="1:9" ht="24" x14ac:dyDescent="0.2">
      <c r="A216" s="27" t="s">
        <v>168</v>
      </c>
      <c r="B216" s="94" t="s">
        <v>39</v>
      </c>
      <c r="C216" s="144" t="s">
        <v>11</v>
      </c>
      <c r="D216" s="144" t="s">
        <v>28</v>
      </c>
      <c r="E216" s="94" t="s">
        <v>545</v>
      </c>
      <c r="F216" s="94" t="s">
        <v>96</v>
      </c>
      <c r="G216" s="68"/>
      <c r="H216" s="68">
        <v>1210</v>
      </c>
      <c r="I216" s="68">
        <f>H216</f>
        <v>1210</v>
      </c>
    </row>
    <row r="217" spans="1:9" ht="36" x14ac:dyDescent="0.2">
      <c r="A217" s="6" t="s">
        <v>466</v>
      </c>
      <c r="B217" s="93" t="s">
        <v>39</v>
      </c>
      <c r="C217" s="150" t="s">
        <v>11</v>
      </c>
      <c r="D217" s="150" t="s">
        <v>28</v>
      </c>
      <c r="E217" s="93" t="s">
        <v>453</v>
      </c>
      <c r="F217" s="93" t="s">
        <v>7</v>
      </c>
      <c r="G217" s="32">
        <f t="shared" ref="G217:I218" si="63">G218</f>
        <v>4500</v>
      </c>
      <c r="H217" s="32">
        <f t="shared" si="63"/>
        <v>0</v>
      </c>
      <c r="I217" s="32">
        <f t="shared" si="63"/>
        <v>4500</v>
      </c>
    </row>
    <row r="218" spans="1:9" x14ac:dyDescent="0.2">
      <c r="A218" s="111" t="s">
        <v>192</v>
      </c>
      <c r="B218" s="93" t="s">
        <v>39</v>
      </c>
      <c r="C218" s="150" t="s">
        <v>11</v>
      </c>
      <c r="D218" s="150" t="s">
        <v>28</v>
      </c>
      <c r="E218" s="93" t="s">
        <v>453</v>
      </c>
      <c r="F218" s="93" t="s">
        <v>193</v>
      </c>
      <c r="G218" s="32">
        <f t="shared" si="63"/>
        <v>4500</v>
      </c>
      <c r="H218" s="32">
        <f t="shared" si="63"/>
        <v>0</v>
      </c>
      <c r="I218" s="32">
        <f t="shared" si="63"/>
        <v>4500</v>
      </c>
    </row>
    <row r="219" spans="1:9" ht="24" x14ac:dyDescent="0.2">
      <c r="A219" s="27" t="s">
        <v>168</v>
      </c>
      <c r="B219" s="94" t="s">
        <v>39</v>
      </c>
      <c r="C219" s="144" t="s">
        <v>11</v>
      </c>
      <c r="D219" s="144" t="s">
        <v>28</v>
      </c>
      <c r="E219" s="94" t="s">
        <v>453</v>
      </c>
      <c r="F219" s="94" t="s">
        <v>96</v>
      </c>
      <c r="G219" s="68">
        <v>4500</v>
      </c>
      <c r="H219" s="68"/>
      <c r="I219" s="68">
        <f t="shared" ref="I219" si="64">G219+H219</f>
        <v>4500</v>
      </c>
    </row>
    <row r="220" spans="1:9" ht="48" x14ac:dyDescent="0.2">
      <c r="A220" s="49" t="s">
        <v>467</v>
      </c>
      <c r="B220" s="93" t="s">
        <v>39</v>
      </c>
      <c r="C220" s="150" t="s">
        <v>11</v>
      </c>
      <c r="D220" s="150" t="s">
        <v>28</v>
      </c>
      <c r="E220" s="93" t="s">
        <v>454</v>
      </c>
      <c r="F220" s="93"/>
      <c r="G220" s="32">
        <f>G221+G224</f>
        <v>56.9</v>
      </c>
      <c r="H220" s="32">
        <f>H221+H224</f>
        <v>0</v>
      </c>
      <c r="I220" s="32">
        <f>I221+I224</f>
        <v>56.9</v>
      </c>
    </row>
    <row r="221" spans="1:9" ht="48" x14ac:dyDescent="0.2">
      <c r="A221" s="73" t="s">
        <v>437</v>
      </c>
      <c r="B221" s="93" t="s">
        <v>39</v>
      </c>
      <c r="C221" s="150" t="s">
        <v>11</v>
      </c>
      <c r="D221" s="150" t="s">
        <v>28</v>
      </c>
      <c r="E221" s="93" t="s">
        <v>454</v>
      </c>
      <c r="F221" s="93" t="s">
        <v>188</v>
      </c>
      <c r="G221" s="32">
        <f t="shared" ref="G221:I222" si="65">G222</f>
        <v>53.9</v>
      </c>
      <c r="H221" s="32">
        <f t="shared" si="65"/>
        <v>0</v>
      </c>
      <c r="I221" s="32">
        <f t="shared" si="65"/>
        <v>53.9</v>
      </c>
    </row>
    <row r="222" spans="1:9" ht="24" x14ac:dyDescent="0.2">
      <c r="A222" s="49" t="s">
        <v>189</v>
      </c>
      <c r="B222" s="93" t="s">
        <v>39</v>
      </c>
      <c r="C222" s="150" t="s">
        <v>11</v>
      </c>
      <c r="D222" s="150" t="s">
        <v>28</v>
      </c>
      <c r="E222" s="93" t="s">
        <v>454</v>
      </c>
      <c r="F222" s="93" t="s">
        <v>187</v>
      </c>
      <c r="G222" s="32">
        <f t="shared" si="65"/>
        <v>53.9</v>
      </c>
      <c r="H222" s="32">
        <f t="shared" si="65"/>
        <v>0</v>
      </c>
      <c r="I222" s="32">
        <f t="shared" si="65"/>
        <v>53.9</v>
      </c>
    </row>
    <row r="223" spans="1:9" ht="24" x14ac:dyDescent="0.2">
      <c r="A223" s="137" t="s">
        <v>431</v>
      </c>
      <c r="B223" s="94" t="s">
        <v>39</v>
      </c>
      <c r="C223" s="144" t="s">
        <v>11</v>
      </c>
      <c r="D223" s="144" t="s">
        <v>28</v>
      </c>
      <c r="E223" s="94" t="s">
        <v>454</v>
      </c>
      <c r="F223" s="94" t="s">
        <v>92</v>
      </c>
      <c r="G223" s="68">
        <f>56.9-G226</f>
        <v>53.9</v>
      </c>
      <c r="H223" s="68"/>
      <c r="I223" s="68">
        <f t="shared" ref="I223" si="66">G223+H223</f>
        <v>53.9</v>
      </c>
    </row>
    <row r="224" spans="1:9" ht="24" x14ac:dyDescent="0.2">
      <c r="A224" s="123" t="s">
        <v>415</v>
      </c>
      <c r="B224" s="93" t="s">
        <v>39</v>
      </c>
      <c r="C224" s="150" t="s">
        <v>11</v>
      </c>
      <c r="D224" s="150" t="s">
        <v>28</v>
      </c>
      <c r="E224" s="93" t="s">
        <v>454</v>
      </c>
      <c r="F224" s="93" t="s">
        <v>190</v>
      </c>
      <c r="G224" s="32">
        <f t="shared" ref="G224:I225" si="67">G225</f>
        <v>3</v>
      </c>
      <c r="H224" s="32">
        <f t="shared" si="67"/>
        <v>0</v>
      </c>
      <c r="I224" s="32">
        <f t="shared" si="67"/>
        <v>3</v>
      </c>
    </row>
    <row r="225" spans="1:9" ht="24" x14ac:dyDescent="0.2">
      <c r="A225" s="111" t="s">
        <v>416</v>
      </c>
      <c r="B225" s="93" t="s">
        <v>39</v>
      </c>
      <c r="C225" s="150" t="s">
        <v>11</v>
      </c>
      <c r="D225" s="150" t="s">
        <v>28</v>
      </c>
      <c r="E225" s="93" t="s">
        <v>454</v>
      </c>
      <c r="F225" s="154" t="s">
        <v>191</v>
      </c>
      <c r="G225" s="32">
        <f t="shared" si="67"/>
        <v>3</v>
      </c>
      <c r="H225" s="32">
        <f t="shared" si="67"/>
        <v>0</v>
      </c>
      <c r="I225" s="32">
        <f t="shared" si="67"/>
        <v>3</v>
      </c>
    </row>
    <row r="226" spans="1:9" ht="24" x14ac:dyDescent="0.2">
      <c r="A226" s="132" t="s">
        <v>421</v>
      </c>
      <c r="B226" s="94" t="s">
        <v>39</v>
      </c>
      <c r="C226" s="144" t="s">
        <v>11</v>
      </c>
      <c r="D226" s="144" t="s">
        <v>28</v>
      </c>
      <c r="E226" s="94" t="s">
        <v>454</v>
      </c>
      <c r="F226" s="94" t="s">
        <v>91</v>
      </c>
      <c r="G226" s="68">
        <v>3</v>
      </c>
      <c r="H226" s="68"/>
      <c r="I226" s="68">
        <f t="shared" ref="I226" si="68">G226+H226</f>
        <v>3</v>
      </c>
    </row>
    <row r="227" spans="1:9" x14ac:dyDescent="0.2">
      <c r="A227" s="41" t="s">
        <v>53</v>
      </c>
      <c r="B227" s="23" t="s">
        <v>39</v>
      </c>
      <c r="C227" s="24" t="s">
        <v>17</v>
      </c>
      <c r="D227" s="24" t="s">
        <v>58</v>
      </c>
      <c r="E227" s="23" t="s">
        <v>7</v>
      </c>
      <c r="F227" s="23" t="s">
        <v>7</v>
      </c>
      <c r="G227" s="31">
        <f>G228+G265+G319+G339</f>
        <v>211327.9</v>
      </c>
      <c r="H227" s="31">
        <f>H228+H265+H319+H339</f>
        <v>266740.89999999997</v>
      </c>
      <c r="I227" s="31">
        <f>I228+I265+I319+I339</f>
        <v>478068.8</v>
      </c>
    </row>
    <row r="228" spans="1:9" x14ac:dyDescent="0.2">
      <c r="A228" s="5" t="s">
        <v>18</v>
      </c>
      <c r="B228" s="93" t="s">
        <v>39</v>
      </c>
      <c r="C228" s="151" t="s">
        <v>17</v>
      </c>
      <c r="D228" s="151" t="s">
        <v>8</v>
      </c>
      <c r="E228" s="93" t="s">
        <v>7</v>
      </c>
      <c r="F228" s="93" t="s">
        <v>7</v>
      </c>
      <c r="G228" s="26">
        <f>G229</f>
        <v>106023.5</v>
      </c>
      <c r="H228" s="26">
        <f>H229</f>
        <v>101901.79999999999</v>
      </c>
      <c r="I228" s="26">
        <f>I229</f>
        <v>207925.3</v>
      </c>
    </row>
    <row r="229" spans="1:9" x14ac:dyDescent="0.2">
      <c r="A229" s="5" t="s">
        <v>162</v>
      </c>
      <c r="B229" s="93" t="s">
        <v>39</v>
      </c>
      <c r="C229" s="151" t="s">
        <v>17</v>
      </c>
      <c r="D229" s="151" t="s">
        <v>8</v>
      </c>
      <c r="E229" s="93" t="s">
        <v>161</v>
      </c>
      <c r="F229" s="93"/>
      <c r="G229" s="26">
        <f>G230+G236+G242+G254</f>
        <v>106023.5</v>
      </c>
      <c r="H229" s="26">
        <f>H230+H236+H242+H254+H257+H261+H246+H250</f>
        <v>101901.79999999999</v>
      </c>
      <c r="I229" s="26">
        <f>I230+I236+I242+I254+I257+I261+I246+I250</f>
        <v>207925.3</v>
      </c>
    </row>
    <row r="230" spans="1:9" ht="24" x14ac:dyDescent="0.2">
      <c r="A230" s="5" t="s">
        <v>232</v>
      </c>
      <c r="B230" s="93" t="s">
        <v>39</v>
      </c>
      <c r="C230" s="151" t="s">
        <v>17</v>
      </c>
      <c r="D230" s="151" t="s">
        <v>8</v>
      </c>
      <c r="E230" s="93" t="s">
        <v>311</v>
      </c>
      <c r="F230" s="93"/>
      <c r="G230" s="26">
        <f>G234+G235</f>
        <v>13770</v>
      </c>
      <c r="H230" s="26">
        <f>H234+H235</f>
        <v>-10335.400000000001</v>
      </c>
      <c r="I230" s="26">
        <f>I234+I235</f>
        <v>3434.5999999999995</v>
      </c>
    </row>
    <row r="231" spans="1:9" ht="24" x14ac:dyDescent="0.2">
      <c r="A231" s="5" t="s">
        <v>332</v>
      </c>
      <c r="B231" s="93" t="s">
        <v>39</v>
      </c>
      <c r="C231" s="151" t="s">
        <v>17</v>
      </c>
      <c r="D231" s="151" t="s">
        <v>8</v>
      </c>
      <c r="E231" s="93" t="s">
        <v>333</v>
      </c>
      <c r="F231" s="93"/>
      <c r="G231" s="26">
        <f>G233</f>
        <v>13770</v>
      </c>
      <c r="H231" s="26">
        <f>H233</f>
        <v>-10335.400000000001</v>
      </c>
      <c r="I231" s="26">
        <f>I233</f>
        <v>3434.5999999999995</v>
      </c>
    </row>
    <row r="232" spans="1:9" ht="24" x14ac:dyDescent="0.2">
      <c r="A232" s="123" t="s">
        <v>415</v>
      </c>
      <c r="B232" s="93" t="s">
        <v>39</v>
      </c>
      <c r="C232" s="151" t="s">
        <v>17</v>
      </c>
      <c r="D232" s="151" t="s">
        <v>8</v>
      </c>
      <c r="E232" s="93" t="s">
        <v>333</v>
      </c>
      <c r="F232" s="93" t="s">
        <v>190</v>
      </c>
      <c r="G232" s="26">
        <f>G233</f>
        <v>13770</v>
      </c>
      <c r="H232" s="26">
        <f>H233</f>
        <v>-10335.400000000001</v>
      </c>
      <c r="I232" s="26">
        <f>I233</f>
        <v>3434.5999999999995</v>
      </c>
    </row>
    <row r="233" spans="1:9" ht="24" x14ac:dyDescent="0.2">
      <c r="A233" s="111" t="s">
        <v>416</v>
      </c>
      <c r="B233" s="154" t="s">
        <v>39</v>
      </c>
      <c r="C233" s="155" t="s">
        <v>17</v>
      </c>
      <c r="D233" s="155" t="s">
        <v>8</v>
      </c>
      <c r="E233" s="93" t="s">
        <v>333</v>
      </c>
      <c r="F233" s="154" t="s">
        <v>191</v>
      </c>
      <c r="G233" s="26">
        <f>G234+G235</f>
        <v>13770</v>
      </c>
      <c r="H233" s="26">
        <f>H234+H235</f>
        <v>-10335.400000000001</v>
      </c>
      <c r="I233" s="26">
        <f>I234+I235</f>
        <v>3434.5999999999995</v>
      </c>
    </row>
    <row r="234" spans="1:9" ht="24" x14ac:dyDescent="0.2">
      <c r="A234" s="107" t="s">
        <v>432</v>
      </c>
      <c r="B234" s="94" t="s">
        <v>39</v>
      </c>
      <c r="C234" s="144" t="s">
        <v>17</v>
      </c>
      <c r="D234" s="144" t="s">
        <v>8</v>
      </c>
      <c r="E234" s="94" t="s">
        <v>333</v>
      </c>
      <c r="F234" s="94" t="s">
        <v>97</v>
      </c>
      <c r="G234" s="68">
        <v>10250</v>
      </c>
      <c r="H234" s="68">
        <f>2125.3-9354.7</f>
        <v>-7229.4000000000005</v>
      </c>
      <c r="I234" s="68">
        <f t="shared" ref="I234:I235" si="69">G234+H234</f>
        <v>3020.5999999999995</v>
      </c>
    </row>
    <row r="235" spans="1:9" ht="24" x14ac:dyDescent="0.2">
      <c r="A235" s="132" t="s">
        <v>421</v>
      </c>
      <c r="B235" s="94" t="s">
        <v>39</v>
      </c>
      <c r="C235" s="144" t="s">
        <v>17</v>
      </c>
      <c r="D235" s="144" t="s">
        <v>8</v>
      </c>
      <c r="E235" s="94" t="s">
        <v>333</v>
      </c>
      <c r="F235" s="94" t="s">
        <v>91</v>
      </c>
      <c r="G235" s="68">
        <v>3520</v>
      </c>
      <c r="H235" s="68">
        <v>-3106</v>
      </c>
      <c r="I235" s="68">
        <f t="shared" si="69"/>
        <v>414</v>
      </c>
    </row>
    <row r="236" spans="1:9" ht="24" x14ac:dyDescent="0.2">
      <c r="A236" s="5" t="s">
        <v>230</v>
      </c>
      <c r="B236" s="93" t="s">
        <v>39</v>
      </c>
      <c r="C236" s="151" t="s">
        <v>17</v>
      </c>
      <c r="D236" s="151" t="s">
        <v>8</v>
      </c>
      <c r="E236" s="93" t="s">
        <v>334</v>
      </c>
      <c r="F236" s="93"/>
      <c r="G236" s="26">
        <f>G237</f>
        <v>2500</v>
      </c>
      <c r="H236" s="26">
        <f>H237</f>
        <v>10399.6</v>
      </c>
      <c r="I236" s="26">
        <f>I237</f>
        <v>12899.6</v>
      </c>
    </row>
    <row r="237" spans="1:9" x14ac:dyDescent="0.2">
      <c r="A237" s="5" t="s">
        <v>336</v>
      </c>
      <c r="B237" s="93" t="s">
        <v>39</v>
      </c>
      <c r="C237" s="151" t="s">
        <v>17</v>
      </c>
      <c r="D237" s="151" t="s">
        <v>8</v>
      </c>
      <c r="E237" s="93" t="s">
        <v>335</v>
      </c>
      <c r="F237" s="93"/>
      <c r="G237" s="26">
        <f>G239</f>
        <v>2500</v>
      </c>
      <c r="H237" s="26">
        <f>H239</f>
        <v>10399.6</v>
      </c>
      <c r="I237" s="26">
        <f>I239</f>
        <v>12899.6</v>
      </c>
    </row>
    <row r="238" spans="1:9" ht="24" x14ac:dyDescent="0.2">
      <c r="A238" s="123" t="s">
        <v>415</v>
      </c>
      <c r="B238" s="93" t="s">
        <v>39</v>
      </c>
      <c r="C238" s="151" t="s">
        <v>17</v>
      </c>
      <c r="D238" s="151" t="s">
        <v>8</v>
      </c>
      <c r="E238" s="93" t="s">
        <v>335</v>
      </c>
      <c r="F238" s="93" t="s">
        <v>190</v>
      </c>
      <c r="G238" s="26">
        <f t="shared" ref="G238:I239" si="70">G239</f>
        <v>2500</v>
      </c>
      <c r="H238" s="26">
        <f t="shared" si="70"/>
        <v>10399.6</v>
      </c>
      <c r="I238" s="26">
        <f t="shared" si="70"/>
        <v>12899.6</v>
      </c>
    </row>
    <row r="239" spans="1:9" ht="24" x14ac:dyDescent="0.2">
      <c r="A239" s="111" t="s">
        <v>416</v>
      </c>
      <c r="B239" s="154" t="s">
        <v>39</v>
      </c>
      <c r="C239" s="155" t="s">
        <v>17</v>
      </c>
      <c r="D239" s="155" t="s">
        <v>8</v>
      </c>
      <c r="E239" s="93" t="s">
        <v>335</v>
      </c>
      <c r="F239" s="154" t="s">
        <v>191</v>
      </c>
      <c r="G239" s="26">
        <f t="shared" si="70"/>
        <v>2500</v>
      </c>
      <c r="H239" s="26">
        <f>H240+H241</f>
        <v>10399.6</v>
      </c>
      <c r="I239" s="26">
        <f>I240+I241</f>
        <v>12899.6</v>
      </c>
    </row>
    <row r="240" spans="1:9" ht="24" x14ac:dyDescent="0.2">
      <c r="A240" s="107" t="s">
        <v>432</v>
      </c>
      <c r="B240" s="94" t="s">
        <v>39</v>
      </c>
      <c r="C240" s="144" t="s">
        <v>17</v>
      </c>
      <c r="D240" s="144" t="s">
        <v>8</v>
      </c>
      <c r="E240" s="94" t="s">
        <v>335</v>
      </c>
      <c r="F240" s="94" t="s">
        <v>97</v>
      </c>
      <c r="G240" s="68">
        <v>2500</v>
      </c>
      <c r="H240" s="68">
        <v>9099.6</v>
      </c>
      <c r="I240" s="68">
        <f t="shared" ref="I240" si="71">G240+H240</f>
        <v>11599.6</v>
      </c>
    </row>
    <row r="241" spans="1:9" ht="24" x14ac:dyDescent="0.2">
      <c r="A241" s="124" t="s">
        <v>421</v>
      </c>
      <c r="B241" s="94" t="s">
        <v>39</v>
      </c>
      <c r="C241" s="144" t="s">
        <v>17</v>
      </c>
      <c r="D241" s="144" t="s">
        <v>8</v>
      </c>
      <c r="E241" s="94" t="s">
        <v>335</v>
      </c>
      <c r="F241" s="94" t="s">
        <v>91</v>
      </c>
      <c r="G241" s="68"/>
      <c r="H241" s="68">
        <f>1000+300</f>
        <v>1300</v>
      </c>
      <c r="I241" s="68">
        <f>H241</f>
        <v>1300</v>
      </c>
    </row>
    <row r="242" spans="1:9" ht="24" x14ac:dyDescent="0.2">
      <c r="A242" s="5" t="s">
        <v>156</v>
      </c>
      <c r="B242" s="93" t="s">
        <v>39</v>
      </c>
      <c r="C242" s="151" t="s">
        <v>17</v>
      </c>
      <c r="D242" s="151" t="s">
        <v>8</v>
      </c>
      <c r="E242" s="93" t="s">
        <v>219</v>
      </c>
      <c r="F242" s="93"/>
      <c r="G242" s="26">
        <f>G245</f>
        <v>85753.5</v>
      </c>
      <c r="H242" s="26">
        <f>H245</f>
        <v>0</v>
      </c>
      <c r="I242" s="26">
        <f>I245</f>
        <v>85753.5</v>
      </c>
    </row>
    <row r="243" spans="1:9" ht="24" x14ac:dyDescent="0.2">
      <c r="A243" s="5" t="s">
        <v>433</v>
      </c>
      <c r="B243" s="93" t="s">
        <v>39</v>
      </c>
      <c r="C243" s="151" t="s">
        <v>17</v>
      </c>
      <c r="D243" s="151" t="s">
        <v>8</v>
      </c>
      <c r="E243" s="93" t="s">
        <v>219</v>
      </c>
      <c r="F243" s="93" t="s">
        <v>199</v>
      </c>
      <c r="G243" s="26">
        <f t="shared" ref="G243:I248" si="72">G244</f>
        <v>85753.5</v>
      </c>
      <c r="H243" s="26">
        <f t="shared" si="72"/>
        <v>0</v>
      </c>
      <c r="I243" s="26">
        <f t="shared" si="72"/>
        <v>85753.5</v>
      </c>
    </row>
    <row r="244" spans="1:9" x14ac:dyDescent="0.2">
      <c r="A244" s="5" t="s">
        <v>201</v>
      </c>
      <c r="B244" s="93" t="s">
        <v>39</v>
      </c>
      <c r="C244" s="151" t="s">
        <v>17</v>
      </c>
      <c r="D244" s="151" t="s">
        <v>8</v>
      </c>
      <c r="E244" s="93" t="s">
        <v>219</v>
      </c>
      <c r="F244" s="93" t="s">
        <v>200</v>
      </c>
      <c r="G244" s="26">
        <f t="shared" si="72"/>
        <v>85753.5</v>
      </c>
      <c r="H244" s="26">
        <f t="shared" si="72"/>
        <v>0</v>
      </c>
      <c r="I244" s="26">
        <f t="shared" si="72"/>
        <v>85753.5</v>
      </c>
    </row>
    <row r="245" spans="1:9" ht="24" x14ac:dyDescent="0.2">
      <c r="A245" s="82" t="s">
        <v>434</v>
      </c>
      <c r="B245" s="94" t="s">
        <v>39</v>
      </c>
      <c r="C245" s="144" t="s">
        <v>17</v>
      </c>
      <c r="D245" s="144" t="s">
        <v>8</v>
      </c>
      <c r="E245" s="94" t="s">
        <v>219</v>
      </c>
      <c r="F245" s="94" t="s">
        <v>166</v>
      </c>
      <c r="G245" s="68">
        <v>85753.5</v>
      </c>
      <c r="H245" s="68"/>
      <c r="I245" s="68">
        <f t="shared" ref="I245" si="73">G245+H245</f>
        <v>85753.5</v>
      </c>
    </row>
    <row r="246" spans="1:9" ht="27.75" customHeight="1" x14ac:dyDescent="0.2">
      <c r="A246" s="5" t="s">
        <v>576</v>
      </c>
      <c r="B246" s="93" t="s">
        <v>39</v>
      </c>
      <c r="C246" s="151" t="s">
        <v>17</v>
      </c>
      <c r="D246" s="151" t="s">
        <v>8</v>
      </c>
      <c r="E246" s="93" t="s">
        <v>577</v>
      </c>
      <c r="F246" s="93"/>
      <c r="G246" s="26"/>
      <c r="H246" s="26">
        <f>H249</f>
        <v>12752.9</v>
      </c>
      <c r="I246" s="26">
        <f>I249</f>
        <v>12752.9</v>
      </c>
    </row>
    <row r="247" spans="1:9" ht="24" x14ac:dyDescent="0.2">
      <c r="A247" s="95" t="s">
        <v>433</v>
      </c>
      <c r="B247" s="93" t="s">
        <v>39</v>
      </c>
      <c r="C247" s="151" t="s">
        <v>17</v>
      </c>
      <c r="D247" s="151" t="s">
        <v>8</v>
      </c>
      <c r="E247" s="93" t="s">
        <v>577</v>
      </c>
      <c r="F247" s="93" t="s">
        <v>199</v>
      </c>
      <c r="G247" s="26"/>
      <c r="H247" s="26">
        <f t="shared" si="72"/>
        <v>12752.9</v>
      </c>
      <c r="I247" s="26">
        <f t="shared" si="72"/>
        <v>12752.9</v>
      </c>
    </row>
    <row r="248" spans="1:9" x14ac:dyDescent="0.2">
      <c r="A248" s="5" t="s">
        <v>201</v>
      </c>
      <c r="B248" s="93" t="s">
        <v>39</v>
      </c>
      <c r="C248" s="151" t="s">
        <v>17</v>
      </c>
      <c r="D248" s="151" t="s">
        <v>8</v>
      </c>
      <c r="E248" s="93" t="s">
        <v>577</v>
      </c>
      <c r="F248" s="93" t="s">
        <v>200</v>
      </c>
      <c r="G248" s="26"/>
      <c r="H248" s="26">
        <f t="shared" si="72"/>
        <v>12752.9</v>
      </c>
      <c r="I248" s="26">
        <f t="shared" si="72"/>
        <v>12752.9</v>
      </c>
    </row>
    <row r="249" spans="1:9" ht="24" x14ac:dyDescent="0.2">
      <c r="A249" s="82" t="s">
        <v>434</v>
      </c>
      <c r="B249" s="94" t="s">
        <v>39</v>
      </c>
      <c r="C249" s="144" t="s">
        <v>17</v>
      </c>
      <c r="D249" s="144" t="s">
        <v>8</v>
      </c>
      <c r="E249" s="94" t="s">
        <v>577</v>
      </c>
      <c r="F249" s="94" t="s">
        <v>166</v>
      </c>
      <c r="G249" s="68"/>
      <c r="H249" s="68">
        <v>12752.9</v>
      </c>
      <c r="I249" s="68">
        <f t="shared" ref="I249" si="74">G249+H249</f>
        <v>12752.9</v>
      </c>
    </row>
    <row r="250" spans="1:9" ht="18.75" customHeight="1" x14ac:dyDescent="0.2">
      <c r="A250" s="52" t="s">
        <v>589</v>
      </c>
      <c r="B250" s="93" t="s">
        <v>39</v>
      </c>
      <c r="C250" s="151" t="s">
        <v>17</v>
      </c>
      <c r="D250" s="151" t="s">
        <v>8</v>
      </c>
      <c r="E250" s="93" t="s">
        <v>588</v>
      </c>
      <c r="F250" s="93"/>
      <c r="G250" s="34"/>
      <c r="H250" s="34">
        <f t="shared" ref="H250:I252" si="75">H251</f>
        <v>2100.4</v>
      </c>
      <c r="I250" s="34">
        <f t="shared" si="75"/>
        <v>2100.4</v>
      </c>
    </row>
    <row r="251" spans="1:9" ht="24" x14ac:dyDescent="0.2">
      <c r="A251" s="95" t="s">
        <v>433</v>
      </c>
      <c r="B251" s="93" t="s">
        <v>39</v>
      </c>
      <c r="C251" s="151" t="s">
        <v>17</v>
      </c>
      <c r="D251" s="151" t="s">
        <v>8</v>
      </c>
      <c r="E251" s="93" t="s">
        <v>588</v>
      </c>
      <c r="F251" s="93" t="s">
        <v>199</v>
      </c>
      <c r="G251" s="34"/>
      <c r="H251" s="34">
        <f t="shared" si="75"/>
        <v>2100.4</v>
      </c>
      <c r="I251" s="34">
        <f t="shared" si="75"/>
        <v>2100.4</v>
      </c>
    </row>
    <row r="252" spans="1:9" x14ac:dyDescent="0.2">
      <c r="A252" s="5" t="s">
        <v>201</v>
      </c>
      <c r="B252" s="93" t="s">
        <v>39</v>
      </c>
      <c r="C252" s="151" t="s">
        <v>17</v>
      </c>
      <c r="D252" s="151" t="s">
        <v>8</v>
      </c>
      <c r="E252" s="93" t="s">
        <v>588</v>
      </c>
      <c r="F252" s="93" t="s">
        <v>200</v>
      </c>
      <c r="G252" s="34"/>
      <c r="H252" s="34">
        <f t="shared" si="75"/>
        <v>2100.4</v>
      </c>
      <c r="I252" s="34">
        <f t="shared" si="75"/>
        <v>2100.4</v>
      </c>
    </row>
    <row r="253" spans="1:9" ht="24" x14ac:dyDescent="0.2">
      <c r="A253" s="82" t="s">
        <v>434</v>
      </c>
      <c r="B253" s="94" t="s">
        <v>39</v>
      </c>
      <c r="C253" s="144" t="s">
        <v>17</v>
      </c>
      <c r="D253" s="144" t="s">
        <v>8</v>
      </c>
      <c r="E253" s="94" t="s">
        <v>588</v>
      </c>
      <c r="F253" s="94" t="s">
        <v>166</v>
      </c>
      <c r="G253" s="68"/>
      <c r="H253" s="68">
        <v>2100.4</v>
      </c>
      <c r="I253" s="68">
        <f>G253+H253</f>
        <v>2100.4</v>
      </c>
    </row>
    <row r="254" spans="1:9" ht="24" x14ac:dyDescent="0.2">
      <c r="A254" s="21" t="s">
        <v>491</v>
      </c>
      <c r="B254" s="154" t="s">
        <v>39</v>
      </c>
      <c r="C254" s="155" t="s">
        <v>17</v>
      </c>
      <c r="D254" s="155" t="s">
        <v>8</v>
      </c>
      <c r="E254" s="154" t="s">
        <v>490</v>
      </c>
      <c r="F254" s="154"/>
      <c r="G254" s="34">
        <f t="shared" ref="G254:I255" si="76">G255</f>
        <v>4000</v>
      </c>
      <c r="H254" s="34">
        <f t="shared" si="76"/>
        <v>0</v>
      </c>
      <c r="I254" s="34">
        <f t="shared" si="76"/>
        <v>4000</v>
      </c>
    </row>
    <row r="255" spans="1:9" x14ac:dyDescent="0.2">
      <c r="A255" s="111" t="s">
        <v>192</v>
      </c>
      <c r="B255" s="154" t="s">
        <v>39</v>
      </c>
      <c r="C255" s="155" t="s">
        <v>17</v>
      </c>
      <c r="D255" s="155" t="s">
        <v>8</v>
      </c>
      <c r="E255" s="154" t="s">
        <v>490</v>
      </c>
      <c r="F255" s="154" t="s">
        <v>193</v>
      </c>
      <c r="G255" s="26">
        <f t="shared" si="76"/>
        <v>4000</v>
      </c>
      <c r="H255" s="26">
        <f t="shared" si="76"/>
        <v>0</v>
      </c>
      <c r="I255" s="26">
        <f t="shared" si="76"/>
        <v>4000</v>
      </c>
    </row>
    <row r="256" spans="1:9" ht="24" x14ac:dyDescent="0.2">
      <c r="A256" s="27" t="s">
        <v>168</v>
      </c>
      <c r="B256" s="94" t="s">
        <v>39</v>
      </c>
      <c r="C256" s="144" t="s">
        <v>17</v>
      </c>
      <c r="D256" s="144" t="s">
        <v>8</v>
      </c>
      <c r="E256" s="94" t="s">
        <v>490</v>
      </c>
      <c r="F256" s="94" t="s">
        <v>96</v>
      </c>
      <c r="G256" s="68">
        <v>4000</v>
      </c>
      <c r="H256" s="68"/>
      <c r="I256" s="68">
        <f t="shared" ref="I256" si="77">G256+H256</f>
        <v>4000</v>
      </c>
    </row>
    <row r="257" spans="1:9" ht="48" x14ac:dyDescent="0.2">
      <c r="A257" s="5" t="s">
        <v>562</v>
      </c>
      <c r="B257" s="93" t="s">
        <v>39</v>
      </c>
      <c r="C257" s="151" t="s">
        <v>17</v>
      </c>
      <c r="D257" s="151" t="s">
        <v>8</v>
      </c>
      <c r="E257" s="154" t="s">
        <v>563</v>
      </c>
      <c r="F257" s="154"/>
      <c r="G257" s="34"/>
      <c r="H257" s="34">
        <f t="shared" ref="H257:I259" si="78">H258</f>
        <v>25438.7</v>
      </c>
      <c r="I257" s="34">
        <f t="shared" si="78"/>
        <v>25438.7</v>
      </c>
    </row>
    <row r="258" spans="1:9" ht="27" customHeight="1" x14ac:dyDescent="0.2">
      <c r="A258" s="323" t="s">
        <v>405</v>
      </c>
      <c r="B258" s="93" t="s">
        <v>39</v>
      </c>
      <c r="C258" s="151" t="s">
        <v>17</v>
      </c>
      <c r="D258" s="151" t="s">
        <v>8</v>
      </c>
      <c r="E258" s="154" t="s">
        <v>563</v>
      </c>
      <c r="F258" s="93" t="s">
        <v>199</v>
      </c>
      <c r="G258" s="26"/>
      <c r="H258" s="26">
        <f t="shared" si="78"/>
        <v>25438.7</v>
      </c>
      <c r="I258" s="26">
        <f t="shared" si="78"/>
        <v>25438.7</v>
      </c>
    </row>
    <row r="259" spans="1:9" x14ac:dyDescent="0.2">
      <c r="A259" s="5" t="s">
        <v>201</v>
      </c>
      <c r="B259" s="93" t="s">
        <v>39</v>
      </c>
      <c r="C259" s="151" t="s">
        <v>17</v>
      </c>
      <c r="D259" s="151" t="s">
        <v>8</v>
      </c>
      <c r="E259" s="154" t="s">
        <v>563</v>
      </c>
      <c r="F259" s="93" t="s">
        <v>200</v>
      </c>
      <c r="G259" s="26"/>
      <c r="H259" s="26">
        <f t="shared" si="78"/>
        <v>25438.7</v>
      </c>
      <c r="I259" s="26">
        <f t="shared" si="78"/>
        <v>25438.7</v>
      </c>
    </row>
    <row r="260" spans="1:9" ht="28.5" customHeight="1" x14ac:dyDescent="0.2">
      <c r="A260" s="82" t="s">
        <v>407</v>
      </c>
      <c r="B260" s="94" t="s">
        <v>39</v>
      </c>
      <c r="C260" s="144" t="s">
        <v>17</v>
      </c>
      <c r="D260" s="144" t="s">
        <v>8</v>
      </c>
      <c r="E260" s="94" t="s">
        <v>563</v>
      </c>
      <c r="F260" s="94" t="s">
        <v>166</v>
      </c>
      <c r="G260" s="68"/>
      <c r="H260" s="68">
        <v>25438.7</v>
      </c>
      <c r="I260" s="68">
        <v>25438.7</v>
      </c>
    </row>
    <row r="261" spans="1:9" ht="36" customHeight="1" x14ac:dyDescent="0.2">
      <c r="A261" s="5" t="s">
        <v>566</v>
      </c>
      <c r="B261" s="93" t="s">
        <v>39</v>
      </c>
      <c r="C261" s="151" t="s">
        <v>17</v>
      </c>
      <c r="D261" s="151" t="s">
        <v>8</v>
      </c>
      <c r="E261" s="154" t="s">
        <v>565</v>
      </c>
      <c r="F261" s="154"/>
      <c r="G261" s="34"/>
      <c r="H261" s="34">
        <f t="shared" ref="H261:I263" si="79">H262</f>
        <v>61545.599999999999</v>
      </c>
      <c r="I261" s="34">
        <f t="shared" si="79"/>
        <v>61545.599999999999</v>
      </c>
    </row>
    <row r="262" spans="1:9" ht="26.25" customHeight="1" x14ac:dyDescent="0.2">
      <c r="A262" s="323" t="s">
        <v>405</v>
      </c>
      <c r="B262" s="93" t="s">
        <v>39</v>
      </c>
      <c r="C262" s="151" t="s">
        <v>17</v>
      </c>
      <c r="D262" s="151" t="s">
        <v>8</v>
      </c>
      <c r="E262" s="154" t="s">
        <v>565</v>
      </c>
      <c r="F262" s="93" t="s">
        <v>199</v>
      </c>
      <c r="G262" s="26"/>
      <c r="H262" s="26">
        <f t="shared" si="79"/>
        <v>61545.599999999999</v>
      </c>
      <c r="I262" s="26">
        <f t="shared" si="79"/>
        <v>61545.599999999999</v>
      </c>
    </row>
    <row r="263" spans="1:9" x14ac:dyDescent="0.2">
      <c r="A263" s="5" t="s">
        <v>201</v>
      </c>
      <c r="B263" s="93" t="s">
        <v>39</v>
      </c>
      <c r="C263" s="151" t="s">
        <v>17</v>
      </c>
      <c r="D263" s="151" t="s">
        <v>8</v>
      </c>
      <c r="E263" s="154" t="s">
        <v>565</v>
      </c>
      <c r="F263" s="93" t="s">
        <v>200</v>
      </c>
      <c r="G263" s="26"/>
      <c r="H263" s="26">
        <f t="shared" si="79"/>
        <v>61545.599999999999</v>
      </c>
      <c r="I263" s="26">
        <f t="shared" si="79"/>
        <v>61545.599999999999</v>
      </c>
    </row>
    <row r="264" spans="1:9" ht="27.75" customHeight="1" x14ac:dyDescent="0.2">
      <c r="A264" s="82" t="s">
        <v>407</v>
      </c>
      <c r="B264" s="94" t="s">
        <v>39</v>
      </c>
      <c r="C264" s="144" t="s">
        <v>17</v>
      </c>
      <c r="D264" s="144" t="s">
        <v>8</v>
      </c>
      <c r="E264" s="94" t="s">
        <v>565</v>
      </c>
      <c r="F264" s="94" t="s">
        <v>166</v>
      </c>
      <c r="G264" s="68"/>
      <c r="H264" s="68">
        <v>61545.599999999999</v>
      </c>
      <c r="I264" s="68">
        <v>61545.599999999999</v>
      </c>
    </row>
    <row r="265" spans="1:9" x14ac:dyDescent="0.2">
      <c r="A265" s="5" t="s">
        <v>87</v>
      </c>
      <c r="B265" s="93" t="s">
        <v>39</v>
      </c>
      <c r="C265" s="151" t="s">
        <v>17</v>
      </c>
      <c r="D265" s="151" t="s">
        <v>19</v>
      </c>
      <c r="E265" s="93"/>
      <c r="F265" s="93"/>
      <c r="G265" s="26">
        <f>G266</f>
        <v>66131</v>
      </c>
      <c r="H265" s="26">
        <f>H266</f>
        <v>161239.09999999998</v>
      </c>
      <c r="I265" s="26">
        <f>I266</f>
        <v>227370.09999999998</v>
      </c>
    </row>
    <row r="266" spans="1:9" x14ac:dyDescent="0.2">
      <c r="A266" s="5" t="s">
        <v>162</v>
      </c>
      <c r="B266" s="93" t="s">
        <v>39</v>
      </c>
      <c r="C266" s="151" t="s">
        <v>17</v>
      </c>
      <c r="D266" s="151" t="s">
        <v>19</v>
      </c>
      <c r="E266" s="93" t="s">
        <v>161</v>
      </c>
      <c r="F266" s="93"/>
      <c r="G266" s="26">
        <f>G267+G290+G303+G307+G311+G315</f>
        <v>66131</v>
      </c>
      <c r="H266" s="26">
        <f>H267+H290+H303+H307+H311+H315+H299+H286+H282</f>
        <v>161239.09999999998</v>
      </c>
      <c r="I266" s="26">
        <f>I267+I290+I303+I307+I311+I315+I299+I286+I282</f>
        <v>227370.09999999998</v>
      </c>
    </row>
    <row r="267" spans="1:9" ht="24" x14ac:dyDescent="0.2">
      <c r="A267" s="5" t="s">
        <v>230</v>
      </c>
      <c r="B267" s="93" t="s">
        <v>39</v>
      </c>
      <c r="C267" s="151" t="s">
        <v>17</v>
      </c>
      <c r="D267" s="151" t="s">
        <v>19</v>
      </c>
      <c r="E267" s="93" t="s">
        <v>334</v>
      </c>
      <c r="F267" s="93"/>
      <c r="G267" s="34">
        <f>G268+G275+G278</f>
        <v>36131</v>
      </c>
      <c r="H267" s="34">
        <f>H268+H275+H278</f>
        <v>81044.299999999988</v>
      </c>
      <c r="I267" s="34">
        <f>I268+I275+I278</f>
        <v>117175.29999999999</v>
      </c>
    </row>
    <row r="268" spans="1:9" x14ac:dyDescent="0.2">
      <c r="A268" s="5" t="s">
        <v>337</v>
      </c>
      <c r="B268" s="93" t="s">
        <v>39</v>
      </c>
      <c r="C268" s="151" t="s">
        <v>17</v>
      </c>
      <c r="D268" s="151" t="s">
        <v>19</v>
      </c>
      <c r="E268" s="93" t="s">
        <v>338</v>
      </c>
      <c r="F268" s="93"/>
      <c r="G268" s="26">
        <f>G270</f>
        <v>24081</v>
      </c>
      <c r="H268" s="26">
        <f>H270</f>
        <v>65666.899999999994</v>
      </c>
      <c r="I268" s="26">
        <f>I270</f>
        <v>89747.9</v>
      </c>
    </row>
    <row r="269" spans="1:9" ht="24" x14ac:dyDescent="0.2">
      <c r="A269" s="123" t="s">
        <v>415</v>
      </c>
      <c r="B269" s="93" t="s">
        <v>39</v>
      </c>
      <c r="C269" s="151" t="s">
        <v>17</v>
      </c>
      <c r="D269" s="151" t="s">
        <v>19</v>
      </c>
      <c r="E269" s="93" t="s">
        <v>338</v>
      </c>
      <c r="F269" s="93" t="s">
        <v>190</v>
      </c>
      <c r="G269" s="26">
        <f t="shared" ref="G269:I270" si="80">G270</f>
        <v>24081</v>
      </c>
      <c r="H269" s="26">
        <f t="shared" si="80"/>
        <v>65666.899999999994</v>
      </c>
      <c r="I269" s="26">
        <f t="shared" si="80"/>
        <v>89747.9</v>
      </c>
    </row>
    <row r="270" spans="1:9" ht="24" x14ac:dyDescent="0.2">
      <c r="A270" s="111" t="s">
        <v>416</v>
      </c>
      <c r="B270" s="93" t="s">
        <v>39</v>
      </c>
      <c r="C270" s="151" t="s">
        <v>17</v>
      </c>
      <c r="D270" s="151" t="s">
        <v>19</v>
      </c>
      <c r="E270" s="93" t="s">
        <v>338</v>
      </c>
      <c r="F270" s="154" t="s">
        <v>191</v>
      </c>
      <c r="G270" s="26">
        <f t="shared" si="80"/>
        <v>24081</v>
      </c>
      <c r="H270" s="26">
        <f>H271+H272</f>
        <v>65666.899999999994</v>
      </c>
      <c r="I270" s="26">
        <f>I271+I272</f>
        <v>89747.9</v>
      </c>
    </row>
    <row r="271" spans="1:9" ht="24" x14ac:dyDescent="0.2">
      <c r="A271" s="107" t="s">
        <v>432</v>
      </c>
      <c r="B271" s="94" t="s">
        <v>39</v>
      </c>
      <c r="C271" s="144" t="s">
        <v>17</v>
      </c>
      <c r="D271" s="144" t="s">
        <v>19</v>
      </c>
      <c r="E271" s="94" t="s">
        <v>338</v>
      </c>
      <c r="F271" s="94" t="s">
        <v>97</v>
      </c>
      <c r="G271" s="68">
        <v>24081</v>
      </c>
      <c r="H271" s="68">
        <f>43429.1+267.8-30</f>
        <v>43666.9</v>
      </c>
      <c r="I271" s="68">
        <f t="shared" ref="I271" si="81">G271+H271</f>
        <v>67747.899999999994</v>
      </c>
    </row>
    <row r="272" spans="1:9" ht="24" x14ac:dyDescent="0.2">
      <c r="A272" s="124" t="s">
        <v>421</v>
      </c>
      <c r="B272" s="94" t="s">
        <v>39</v>
      </c>
      <c r="C272" s="144" t="s">
        <v>17</v>
      </c>
      <c r="D272" s="144" t="s">
        <v>19</v>
      </c>
      <c r="E272" s="94" t="s">
        <v>338</v>
      </c>
      <c r="F272" s="94" t="s">
        <v>91</v>
      </c>
      <c r="G272" s="68"/>
      <c r="H272" s="68">
        <f>100+25600-3600+200-300</f>
        <v>22000</v>
      </c>
      <c r="I272" s="68">
        <f>H272</f>
        <v>22000</v>
      </c>
    </row>
    <row r="273" spans="1:9" x14ac:dyDescent="0.2">
      <c r="A273" s="5" t="s">
        <v>339</v>
      </c>
      <c r="B273" s="93" t="s">
        <v>39</v>
      </c>
      <c r="C273" s="151" t="s">
        <v>17</v>
      </c>
      <c r="D273" s="151" t="s">
        <v>19</v>
      </c>
      <c r="E273" s="93" t="s">
        <v>340</v>
      </c>
      <c r="F273" s="93"/>
      <c r="G273" s="34">
        <f>G275</f>
        <v>10050</v>
      </c>
      <c r="H273" s="34">
        <f>H275</f>
        <v>17377.400000000001</v>
      </c>
      <c r="I273" s="34">
        <f>I275</f>
        <v>27427.4</v>
      </c>
    </row>
    <row r="274" spans="1:9" ht="24" x14ac:dyDescent="0.2">
      <c r="A274" s="123" t="s">
        <v>415</v>
      </c>
      <c r="B274" s="93" t="s">
        <v>39</v>
      </c>
      <c r="C274" s="151" t="s">
        <v>17</v>
      </c>
      <c r="D274" s="151" t="s">
        <v>19</v>
      </c>
      <c r="E274" s="93" t="s">
        <v>340</v>
      </c>
      <c r="F274" s="93" t="s">
        <v>190</v>
      </c>
      <c r="G274" s="34">
        <f t="shared" ref="G274:I275" si="82">G275</f>
        <v>10050</v>
      </c>
      <c r="H274" s="34">
        <f t="shared" si="82"/>
        <v>17377.400000000001</v>
      </c>
      <c r="I274" s="34">
        <f t="shared" si="82"/>
        <v>27427.4</v>
      </c>
    </row>
    <row r="275" spans="1:9" ht="24" x14ac:dyDescent="0.2">
      <c r="A275" s="111" t="s">
        <v>416</v>
      </c>
      <c r="B275" s="93" t="s">
        <v>39</v>
      </c>
      <c r="C275" s="151" t="s">
        <v>17</v>
      </c>
      <c r="D275" s="151" t="s">
        <v>19</v>
      </c>
      <c r="E275" s="93" t="s">
        <v>340</v>
      </c>
      <c r="F275" s="154" t="s">
        <v>191</v>
      </c>
      <c r="G275" s="26">
        <f t="shared" si="82"/>
        <v>10050</v>
      </c>
      <c r="H275" s="26">
        <f>H276+H277</f>
        <v>17377.400000000001</v>
      </c>
      <c r="I275" s="26">
        <f>I276+I277</f>
        <v>27427.4</v>
      </c>
    </row>
    <row r="276" spans="1:9" ht="24" x14ac:dyDescent="0.2">
      <c r="A276" s="107" t="s">
        <v>432</v>
      </c>
      <c r="B276" s="94" t="s">
        <v>39</v>
      </c>
      <c r="C276" s="144" t="s">
        <v>17</v>
      </c>
      <c r="D276" s="144" t="s">
        <v>19</v>
      </c>
      <c r="E276" s="94" t="s">
        <v>340</v>
      </c>
      <c r="F276" s="94" t="s">
        <v>97</v>
      </c>
      <c r="G276" s="68">
        <v>10050</v>
      </c>
      <c r="H276" s="68">
        <v>7151.4</v>
      </c>
      <c r="I276" s="68">
        <f t="shared" ref="I276" si="83">G276+H276</f>
        <v>17201.400000000001</v>
      </c>
    </row>
    <row r="277" spans="1:9" ht="24" x14ac:dyDescent="0.2">
      <c r="A277" s="124" t="s">
        <v>421</v>
      </c>
      <c r="B277" s="94" t="s">
        <v>39</v>
      </c>
      <c r="C277" s="144" t="s">
        <v>17</v>
      </c>
      <c r="D277" s="144" t="s">
        <v>19</v>
      </c>
      <c r="E277" s="94" t="s">
        <v>340</v>
      </c>
      <c r="F277" s="94" t="s">
        <v>91</v>
      </c>
      <c r="G277" s="68"/>
      <c r="H277" s="68">
        <f>100+12057.7-1500-431.7</f>
        <v>10226</v>
      </c>
      <c r="I277" s="68">
        <f>H277</f>
        <v>10226</v>
      </c>
    </row>
    <row r="278" spans="1:9" x14ac:dyDescent="0.2">
      <c r="A278" s="5" t="s">
        <v>439</v>
      </c>
      <c r="B278" s="93" t="s">
        <v>39</v>
      </c>
      <c r="C278" s="151" t="s">
        <v>17</v>
      </c>
      <c r="D278" s="151" t="s">
        <v>19</v>
      </c>
      <c r="E278" s="93" t="s">
        <v>341</v>
      </c>
      <c r="F278" s="93"/>
      <c r="G278" s="34">
        <f>G280</f>
        <v>2000</v>
      </c>
      <c r="H278" s="34">
        <f>H280</f>
        <v>-2000</v>
      </c>
      <c r="I278" s="34">
        <f>I280</f>
        <v>0</v>
      </c>
    </row>
    <row r="279" spans="1:9" ht="24" x14ac:dyDescent="0.2">
      <c r="A279" s="123" t="s">
        <v>415</v>
      </c>
      <c r="B279" s="93" t="s">
        <v>39</v>
      </c>
      <c r="C279" s="151" t="s">
        <v>17</v>
      </c>
      <c r="D279" s="151" t="s">
        <v>19</v>
      </c>
      <c r="E279" s="93" t="s">
        <v>341</v>
      </c>
      <c r="F279" s="154" t="s">
        <v>190</v>
      </c>
      <c r="G279" s="34">
        <f t="shared" ref="G279:I280" si="84">G280</f>
        <v>2000</v>
      </c>
      <c r="H279" s="34">
        <f t="shared" si="84"/>
        <v>-2000</v>
      </c>
      <c r="I279" s="34">
        <f t="shared" si="84"/>
        <v>0</v>
      </c>
    </row>
    <row r="280" spans="1:9" ht="24" x14ac:dyDescent="0.2">
      <c r="A280" s="111" t="s">
        <v>416</v>
      </c>
      <c r="B280" s="93" t="s">
        <v>39</v>
      </c>
      <c r="C280" s="151" t="s">
        <v>17</v>
      </c>
      <c r="D280" s="151" t="s">
        <v>19</v>
      </c>
      <c r="E280" s="93" t="s">
        <v>341</v>
      </c>
      <c r="F280" s="154" t="s">
        <v>191</v>
      </c>
      <c r="G280" s="26">
        <f t="shared" si="84"/>
        <v>2000</v>
      </c>
      <c r="H280" s="26">
        <f t="shared" si="84"/>
        <v>-2000</v>
      </c>
      <c r="I280" s="26">
        <f t="shared" si="84"/>
        <v>0</v>
      </c>
    </row>
    <row r="281" spans="1:9" ht="24" x14ac:dyDescent="0.2">
      <c r="A281" s="132" t="s">
        <v>421</v>
      </c>
      <c r="B281" s="94" t="s">
        <v>39</v>
      </c>
      <c r="C281" s="144" t="s">
        <v>17</v>
      </c>
      <c r="D281" s="144" t="s">
        <v>19</v>
      </c>
      <c r="E281" s="94" t="s">
        <v>341</v>
      </c>
      <c r="F281" s="94" t="s">
        <v>91</v>
      </c>
      <c r="G281" s="68">
        <v>2000</v>
      </c>
      <c r="H281" s="68">
        <v>-2000</v>
      </c>
      <c r="I281" s="68">
        <f t="shared" ref="I281" si="85">G281+H281</f>
        <v>0</v>
      </c>
    </row>
    <row r="282" spans="1:9" ht="15" customHeight="1" x14ac:dyDescent="0.2">
      <c r="A282" s="335" t="s">
        <v>596</v>
      </c>
      <c r="B282" s="93" t="s">
        <v>39</v>
      </c>
      <c r="C282" s="151" t="s">
        <v>17</v>
      </c>
      <c r="D282" s="151" t="s">
        <v>19</v>
      </c>
      <c r="E282" s="93" t="s">
        <v>595</v>
      </c>
      <c r="F282" s="93"/>
      <c r="G282" s="34"/>
      <c r="H282" s="34">
        <f t="shared" ref="H282:I284" si="86">H283</f>
        <v>440.8</v>
      </c>
      <c r="I282" s="34">
        <f t="shared" si="86"/>
        <v>440.8</v>
      </c>
    </row>
    <row r="283" spans="1:9" ht="24" x14ac:dyDescent="0.2">
      <c r="A283" s="123" t="s">
        <v>415</v>
      </c>
      <c r="B283" s="93" t="s">
        <v>39</v>
      </c>
      <c r="C283" s="151" t="s">
        <v>17</v>
      </c>
      <c r="D283" s="151" t="s">
        <v>19</v>
      </c>
      <c r="E283" s="93" t="s">
        <v>595</v>
      </c>
      <c r="F283" s="154" t="s">
        <v>190</v>
      </c>
      <c r="G283" s="34"/>
      <c r="H283" s="34">
        <f t="shared" si="86"/>
        <v>440.8</v>
      </c>
      <c r="I283" s="34">
        <f t="shared" si="86"/>
        <v>440.8</v>
      </c>
    </row>
    <row r="284" spans="1:9" ht="24" x14ac:dyDescent="0.2">
      <c r="A284" s="111" t="s">
        <v>416</v>
      </c>
      <c r="B284" s="93" t="s">
        <v>39</v>
      </c>
      <c r="C284" s="151" t="s">
        <v>17</v>
      </c>
      <c r="D284" s="151" t="s">
        <v>19</v>
      </c>
      <c r="E284" s="93" t="s">
        <v>595</v>
      </c>
      <c r="F284" s="154" t="s">
        <v>191</v>
      </c>
      <c r="G284" s="34"/>
      <c r="H284" s="34">
        <f t="shared" si="86"/>
        <v>440.8</v>
      </c>
      <c r="I284" s="34">
        <f t="shared" si="86"/>
        <v>440.8</v>
      </c>
    </row>
    <row r="285" spans="1:9" ht="24" x14ac:dyDescent="0.2">
      <c r="A285" s="132" t="s">
        <v>421</v>
      </c>
      <c r="B285" s="94" t="s">
        <v>39</v>
      </c>
      <c r="C285" s="144" t="s">
        <v>17</v>
      </c>
      <c r="D285" s="144" t="s">
        <v>19</v>
      </c>
      <c r="E285" s="94" t="s">
        <v>595</v>
      </c>
      <c r="F285" s="94" t="s">
        <v>91</v>
      </c>
      <c r="G285" s="68"/>
      <c r="H285" s="68">
        <v>440.8</v>
      </c>
      <c r="I285" s="68">
        <f>H285</f>
        <v>440.8</v>
      </c>
    </row>
    <row r="286" spans="1:9" ht="15.75" customHeight="1" x14ac:dyDescent="0.2">
      <c r="A286" s="5" t="s">
        <v>580</v>
      </c>
      <c r="B286" s="93" t="s">
        <v>39</v>
      </c>
      <c r="C286" s="151" t="s">
        <v>17</v>
      </c>
      <c r="D286" s="151" t="s">
        <v>19</v>
      </c>
      <c r="E286" s="93" t="s">
        <v>579</v>
      </c>
      <c r="F286" s="93"/>
      <c r="G286" s="34"/>
      <c r="H286" s="34">
        <f t="shared" ref="H286:I287" si="87">H287</f>
        <v>2000</v>
      </c>
      <c r="I286" s="34">
        <f t="shared" si="87"/>
        <v>2000</v>
      </c>
    </row>
    <row r="287" spans="1:9" ht="24" x14ac:dyDescent="0.2">
      <c r="A287" s="123" t="s">
        <v>415</v>
      </c>
      <c r="B287" s="93" t="s">
        <v>39</v>
      </c>
      <c r="C287" s="151" t="s">
        <v>17</v>
      </c>
      <c r="D287" s="151" t="s">
        <v>19</v>
      </c>
      <c r="E287" s="93" t="s">
        <v>579</v>
      </c>
      <c r="F287" s="93" t="s">
        <v>190</v>
      </c>
      <c r="G287" s="34"/>
      <c r="H287" s="34">
        <f t="shared" si="87"/>
        <v>2000</v>
      </c>
      <c r="I287" s="34">
        <f t="shared" si="87"/>
        <v>2000</v>
      </c>
    </row>
    <row r="288" spans="1:9" ht="24" x14ac:dyDescent="0.2">
      <c r="A288" s="111" t="s">
        <v>416</v>
      </c>
      <c r="B288" s="93" t="s">
        <v>39</v>
      </c>
      <c r="C288" s="151" t="s">
        <v>17</v>
      </c>
      <c r="D288" s="151" t="s">
        <v>19</v>
      </c>
      <c r="E288" s="93" t="s">
        <v>579</v>
      </c>
      <c r="F288" s="154" t="s">
        <v>191</v>
      </c>
      <c r="G288" s="34"/>
      <c r="H288" s="34">
        <f>H289</f>
        <v>2000</v>
      </c>
      <c r="I288" s="34">
        <f>I289</f>
        <v>2000</v>
      </c>
    </row>
    <row r="289" spans="1:9" ht="24" x14ac:dyDescent="0.2">
      <c r="A289" s="132" t="s">
        <v>421</v>
      </c>
      <c r="B289" s="94" t="s">
        <v>39</v>
      </c>
      <c r="C289" s="144" t="s">
        <v>17</v>
      </c>
      <c r="D289" s="144" t="s">
        <v>19</v>
      </c>
      <c r="E289" s="94" t="s">
        <v>579</v>
      </c>
      <c r="F289" s="94" t="s">
        <v>91</v>
      </c>
      <c r="G289" s="68"/>
      <c r="H289" s="68">
        <v>2000</v>
      </c>
      <c r="I289" s="68">
        <f>H289</f>
        <v>2000</v>
      </c>
    </row>
    <row r="290" spans="1:9" ht="24" x14ac:dyDescent="0.2">
      <c r="A290" s="21" t="s">
        <v>440</v>
      </c>
      <c r="B290" s="93" t="s">
        <v>39</v>
      </c>
      <c r="C290" s="151" t="s">
        <v>17</v>
      </c>
      <c r="D290" s="151" t="s">
        <v>19</v>
      </c>
      <c r="E290" s="154" t="s">
        <v>346</v>
      </c>
      <c r="F290" s="154"/>
      <c r="G290" s="34">
        <f>G291+G295</f>
        <v>21500</v>
      </c>
      <c r="H290" s="34">
        <f>H291+H295</f>
        <v>28358</v>
      </c>
      <c r="I290" s="34">
        <f>I291+I295</f>
        <v>49858</v>
      </c>
    </row>
    <row r="291" spans="1:9" ht="24" x14ac:dyDescent="0.2">
      <c r="A291" s="52" t="s">
        <v>391</v>
      </c>
      <c r="B291" s="93" t="s">
        <v>39</v>
      </c>
      <c r="C291" s="151" t="s">
        <v>17</v>
      </c>
      <c r="D291" s="151" t="s">
        <v>19</v>
      </c>
      <c r="E291" s="154" t="s">
        <v>358</v>
      </c>
      <c r="F291" s="152"/>
      <c r="G291" s="34">
        <f t="shared" ref="G291:I293" si="88">G292</f>
        <v>6000</v>
      </c>
      <c r="H291" s="34">
        <f t="shared" si="88"/>
        <v>30483.3</v>
      </c>
      <c r="I291" s="34">
        <f t="shared" si="88"/>
        <v>36483.300000000003</v>
      </c>
    </row>
    <row r="292" spans="1:9" ht="24" x14ac:dyDescent="0.2">
      <c r="A292" s="95" t="s">
        <v>433</v>
      </c>
      <c r="B292" s="93" t="s">
        <v>39</v>
      </c>
      <c r="C292" s="151" t="s">
        <v>17</v>
      </c>
      <c r="D292" s="151" t="s">
        <v>19</v>
      </c>
      <c r="E292" s="154" t="s">
        <v>358</v>
      </c>
      <c r="F292" s="93" t="s">
        <v>199</v>
      </c>
      <c r="G292" s="34">
        <f t="shared" si="88"/>
        <v>6000</v>
      </c>
      <c r="H292" s="34">
        <f t="shared" si="88"/>
        <v>30483.3</v>
      </c>
      <c r="I292" s="34">
        <f t="shared" si="88"/>
        <v>36483.300000000003</v>
      </c>
    </row>
    <row r="293" spans="1:9" x14ac:dyDescent="0.2">
      <c r="A293" s="5" t="s">
        <v>201</v>
      </c>
      <c r="B293" s="93" t="s">
        <v>39</v>
      </c>
      <c r="C293" s="151" t="s">
        <v>17</v>
      </c>
      <c r="D293" s="151" t="s">
        <v>19</v>
      </c>
      <c r="E293" s="154" t="s">
        <v>358</v>
      </c>
      <c r="F293" s="93" t="s">
        <v>200</v>
      </c>
      <c r="G293" s="34">
        <f t="shared" si="88"/>
        <v>6000</v>
      </c>
      <c r="H293" s="34">
        <f t="shared" si="88"/>
        <v>30483.3</v>
      </c>
      <c r="I293" s="34">
        <f t="shared" si="88"/>
        <v>36483.300000000003</v>
      </c>
    </row>
    <row r="294" spans="1:9" ht="24" x14ac:dyDescent="0.2">
      <c r="A294" s="82" t="s">
        <v>434</v>
      </c>
      <c r="B294" s="94" t="s">
        <v>39</v>
      </c>
      <c r="C294" s="144" t="s">
        <v>17</v>
      </c>
      <c r="D294" s="144" t="s">
        <v>19</v>
      </c>
      <c r="E294" s="94" t="s">
        <v>358</v>
      </c>
      <c r="F294" s="94" t="s">
        <v>166</v>
      </c>
      <c r="G294" s="68">
        <v>6000</v>
      </c>
      <c r="H294" s="68">
        <f>9054.7+17428.6+4000</f>
        <v>30483.3</v>
      </c>
      <c r="I294" s="68">
        <f t="shared" ref="I294" si="89">G294+H294</f>
        <v>36483.300000000003</v>
      </c>
    </row>
    <row r="295" spans="1:9" ht="24" x14ac:dyDescent="0.2">
      <c r="A295" s="52" t="s">
        <v>360</v>
      </c>
      <c r="B295" s="93" t="s">
        <v>39</v>
      </c>
      <c r="C295" s="151" t="s">
        <v>17</v>
      </c>
      <c r="D295" s="151" t="s">
        <v>19</v>
      </c>
      <c r="E295" s="154" t="s">
        <v>359</v>
      </c>
      <c r="F295" s="93"/>
      <c r="G295" s="34">
        <f t="shared" ref="G295:I297" si="90">G296</f>
        <v>15500</v>
      </c>
      <c r="H295" s="34">
        <f t="shared" si="90"/>
        <v>-2125.3000000000002</v>
      </c>
      <c r="I295" s="34">
        <f t="shared" si="90"/>
        <v>13374.7</v>
      </c>
    </row>
    <row r="296" spans="1:9" ht="24" x14ac:dyDescent="0.2">
      <c r="A296" s="95" t="s">
        <v>433</v>
      </c>
      <c r="B296" s="93" t="s">
        <v>39</v>
      </c>
      <c r="C296" s="151" t="s">
        <v>17</v>
      </c>
      <c r="D296" s="151" t="s">
        <v>19</v>
      </c>
      <c r="E296" s="154" t="s">
        <v>359</v>
      </c>
      <c r="F296" s="93" t="s">
        <v>199</v>
      </c>
      <c r="G296" s="34">
        <f t="shared" si="90"/>
        <v>15500</v>
      </c>
      <c r="H296" s="34">
        <f t="shared" si="90"/>
        <v>-2125.3000000000002</v>
      </c>
      <c r="I296" s="34">
        <f t="shared" si="90"/>
        <v>13374.7</v>
      </c>
    </row>
    <row r="297" spans="1:9" x14ac:dyDescent="0.2">
      <c r="A297" s="5" t="s">
        <v>201</v>
      </c>
      <c r="B297" s="93" t="s">
        <v>39</v>
      </c>
      <c r="C297" s="151" t="s">
        <v>17</v>
      </c>
      <c r="D297" s="151" t="s">
        <v>19</v>
      </c>
      <c r="E297" s="154" t="s">
        <v>359</v>
      </c>
      <c r="F297" s="93" t="s">
        <v>200</v>
      </c>
      <c r="G297" s="34">
        <f t="shared" si="90"/>
        <v>15500</v>
      </c>
      <c r="H297" s="34">
        <f t="shared" si="90"/>
        <v>-2125.3000000000002</v>
      </c>
      <c r="I297" s="34">
        <f t="shared" si="90"/>
        <v>13374.7</v>
      </c>
    </row>
    <row r="298" spans="1:9" ht="24" x14ac:dyDescent="0.2">
      <c r="A298" s="82" t="s">
        <v>434</v>
      </c>
      <c r="B298" s="94" t="s">
        <v>39</v>
      </c>
      <c r="C298" s="144" t="s">
        <v>17</v>
      </c>
      <c r="D298" s="144" t="s">
        <v>19</v>
      </c>
      <c r="E298" s="94" t="s">
        <v>359</v>
      </c>
      <c r="F298" s="94" t="s">
        <v>166</v>
      </c>
      <c r="G298" s="68">
        <v>15500</v>
      </c>
      <c r="H298" s="68">
        <v>-2125.3000000000002</v>
      </c>
      <c r="I298" s="68">
        <f t="shared" ref="I298" si="91">G298+H298</f>
        <v>13374.7</v>
      </c>
    </row>
    <row r="299" spans="1:9" ht="24" x14ac:dyDescent="0.2">
      <c r="A299" s="52" t="s">
        <v>568</v>
      </c>
      <c r="B299" s="93" t="s">
        <v>39</v>
      </c>
      <c r="C299" s="151" t="s">
        <v>17</v>
      </c>
      <c r="D299" s="151" t="s">
        <v>19</v>
      </c>
      <c r="E299" s="154" t="s">
        <v>567</v>
      </c>
      <c r="F299" s="93"/>
      <c r="G299" s="34"/>
      <c r="H299" s="34">
        <f t="shared" ref="H299:I301" si="92">H300</f>
        <v>49396</v>
      </c>
      <c r="I299" s="34">
        <f t="shared" si="92"/>
        <v>49396</v>
      </c>
    </row>
    <row r="300" spans="1:9" ht="24" x14ac:dyDescent="0.2">
      <c r="A300" s="95" t="s">
        <v>433</v>
      </c>
      <c r="B300" s="93" t="s">
        <v>39</v>
      </c>
      <c r="C300" s="151" t="s">
        <v>17</v>
      </c>
      <c r="D300" s="151" t="s">
        <v>19</v>
      </c>
      <c r="E300" s="154" t="s">
        <v>567</v>
      </c>
      <c r="F300" s="93" t="s">
        <v>199</v>
      </c>
      <c r="G300" s="34"/>
      <c r="H300" s="34">
        <f t="shared" si="92"/>
        <v>49396</v>
      </c>
      <c r="I300" s="34">
        <f t="shared" si="92"/>
        <v>49396</v>
      </c>
    </row>
    <row r="301" spans="1:9" x14ac:dyDescent="0.2">
      <c r="A301" s="5" t="s">
        <v>201</v>
      </c>
      <c r="B301" s="93" t="s">
        <v>39</v>
      </c>
      <c r="C301" s="151" t="s">
        <v>17</v>
      </c>
      <c r="D301" s="151" t="s">
        <v>19</v>
      </c>
      <c r="E301" s="154" t="s">
        <v>567</v>
      </c>
      <c r="F301" s="93" t="s">
        <v>200</v>
      </c>
      <c r="G301" s="34"/>
      <c r="H301" s="34">
        <f t="shared" si="92"/>
        <v>49396</v>
      </c>
      <c r="I301" s="34">
        <f t="shared" si="92"/>
        <v>49396</v>
      </c>
    </row>
    <row r="302" spans="1:9" ht="24" x14ac:dyDescent="0.2">
      <c r="A302" s="82" t="s">
        <v>434</v>
      </c>
      <c r="B302" s="94" t="s">
        <v>39</v>
      </c>
      <c r="C302" s="144" t="s">
        <v>17</v>
      </c>
      <c r="D302" s="144" t="s">
        <v>19</v>
      </c>
      <c r="E302" s="94" t="s">
        <v>567</v>
      </c>
      <c r="F302" s="94" t="s">
        <v>166</v>
      </c>
      <c r="G302" s="68"/>
      <c r="H302" s="68">
        <v>49396</v>
      </c>
      <c r="I302" s="68">
        <f>H302</f>
        <v>49396</v>
      </c>
    </row>
    <row r="303" spans="1:9" ht="72" x14ac:dyDescent="0.2">
      <c r="A303" s="52" t="s">
        <v>492</v>
      </c>
      <c r="B303" s="93" t="s">
        <v>39</v>
      </c>
      <c r="C303" s="151" t="s">
        <v>17</v>
      </c>
      <c r="D303" s="151" t="s">
        <v>19</v>
      </c>
      <c r="E303" s="93" t="s">
        <v>451</v>
      </c>
      <c r="F303" s="93"/>
      <c r="G303" s="34">
        <f t="shared" ref="G303:I305" si="93">G304</f>
        <v>3000</v>
      </c>
      <c r="H303" s="34">
        <f t="shared" si="93"/>
        <v>0</v>
      </c>
      <c r="I303" s="34">
        <f t="shared" si="93"/>
        <v>3000</v>
      </c>
    </row>
    <row r="304" spans="1:9" ht="24" x14ac:dyDescent="0.2">
      <c r="A304" s="95" t="s">
        <v>433</v>
      </c>
      <c r="B304" s="93" t="s">
        <v>39</v>
      </c>
      <c r="C304" s="151" t="s">
        <v>17</v>
      </c>
      <c r="D304" s="151" t="s">
        <v>19</v>
      </c>
      <c r="E304" s="93" t="s">
        <v>451</v>
      </c>
      <c r="F304" s="93" t="s">
        <v>199</v>
      </c>
      <c r="G304" s="26">
        <f t="shared" si="93"/>
        <v>3000</v>
      </c>
      <c r="H304" s="26">
        <f t="shared" si="93"/>
        <v>0</v>
      </c>
      <c r="I304" s="26">
        <f t="shared" si="93"/>
        <v>3000</v>
      </c>
    </row>
    <row r="305" spans="1:9" x14ac:dyDescent="0.2">
      <c r="A305" s="5" t="s">
        <v>201</v>
      </c>
      <c r="B305" s="93" t="s">
        <v>39</v>
      </c>
      <c r="C305" s="151" t="s">
        <v>17</v>
      </c>
      <c r="D305" s="151" t="s">
        <v>19</v>
      </c>
      <c r="E305" s="93" t="s">
        <v>451</v>
      </c>
      <c r="F305" s="93" t="s">
        <v>200</v>
      </c>
      <c r="G305" s="26">
        <f t="shared" si="93"/>
        <v>3000</v>
      </c>
      <c r="H305" s="26">
        <f t="shared" si="93"/>
        <v>0</v>
      </c>
      <c r="I305" s="26">
        <f t="shared" si="93"/>
        <v>3000</v>
      </c>
    </row>
    <row r="306" spans="1:9" ht="24" x14ac:dyDescent="0.2">
      <c r="A306" s="77" t="s">
        <v>434</v>
      </c>
      <c r="B306" s="94" t="s">
        <v>39</v>
      </c>
      <c r="C306" s="144" t="s">
        <v>17</v>
      </c>
      <c r="D306" s="144" t="s">
        <v>19</v>
      </c>
      <c r="E306" s="94" t="s">
        <v>451</v>
      </c>
      <c r="F306" s="94" t="s">
        <v>166</v>
      </c>
      <c r="G306" s="68">
        <f>4500-1500</f>
        <v>3000</v>
      </c>
      <c r="H306" s="68"/>
      <c r="I306" s="68">
        <f t="shared" ref="I306" si="94">G306+H306</f>
        <v>3000</v>
      </c>
    </row>
    <row r="307" spans="1:9" ht="60" x14ac:dyDescent="0.2">
      <c r="A307" s="52" t="s">
        <v>494</v>
      </c>
      <c r="B307" s="93" t="s">
        <v>39</v>
      </c>
      <c r="C307" s="151" t="s">
        <v>17</v>
      </c>
      <c r="D307" s="151" t="s">
        <v>19</v>
      </c>
      <c r="E307" s="11" t="s">
        <v>452</v>
      </c>
      <c r="F307" s="93"/>
      <c r="G307" s="34">
        <f t="shared" ref="G307:I309" si="95">G308</f>
        <v>2500</v>
      </c>
      <c r="H307" s="34">
        <f t="shared" si="95"/>
        <v>0</v>
      </c>
      <c r="I307" s="34">
        <f t="shared" si="95"/>
        <v>2500</v>
      </c>
    </row>
    <row r="308" spans="1:9" ht="24" x14ac:dyDescent="0.2">
      <c r="A308" s="95" t="s">
        <v>433</v>
      </c>
      <c r="B308" s="93" t="s">
        <v>39</v>
      </c>
      <c r="C308" s="151" t="s">
        <v>17</v>
      </c>
      <c r="D308" s="151" t="s">
        <v>19</v>
      </c>
      <c r="E308" s="11" t="s">
        <v>452</v>
      </c>
      <c r="F308" s="93" t="s">
        <v>199</v>
      </c>
      <c r="G308" s="26">
        <f t="shared" si="95"/>
        <v>2500</v>
      </c>
      <c r="H308" s="26">
        <f t="shared" si="95"/>
        <v>0</v>
      </c>
      <c r="I308" s="26">
        <f t="shared" si="95"/>
        <v>2500</v>
      </c>
    </row>
    <row r="309" spans="1:9" x14ac:dyDescent="0.2">
      <c r="A309" s="5" t="s">
        <v>201</v>
      </c>
      <c r="B309" s="93" t="s">
        <v>39</v>
      </c>
      <c r="C309" s="151" t="s">
        <v>17</v>
      </c>
      <c r="D309" s="151" t="s">
        <v>19</v>
      </c>
      <c r="E309" s="11" t="s">
        <v>452</v>
      </c>
      <c r="F309" s="93" t="s">
        <v>200</v>
      </c>
      <c r="G309" s="26">
        <f t="shared" si="95"/>
        <v>2500</v>
      </c>
      <c r="H309" s="26">
        <f t="shared" si="95"/>
        <v>0</v>
      </c>
      <c r="I309" s="26">
        <f t="shared" si="95"/>
        <v>2500</v>
      </c>
    </row>
    <row r="310" spans="1:9" ht="24" x14ac:dyDescent="0.2">
      <c r="A310" s="77" t="s">
        <v>434</v>
      </c>
      <c r="B310" s="94" t="s">
        <v>39</v>
      </c>
      <c r="C310" s="144" t="s">
        <v>17</v>
      </c>
      <c r="D310" s="144" t="s">
        <v>19</v>
      </c>
      <c r="E310" s="66" t="s">
        <v>452</v>
      </c>
      <c r="F310" s="94" t="s">
        <v>166</v>
      </c>
      <c r="G310" s="68">
        <v>2500</v>
      </c>
      <c r="H310" s="68"/>
      <c r="I310" s="68">
        <f t="shared" ref="I310" si="96">G310+H310</f>
        <v>2500</v>
      </c>
    </row>
    <row r="311" spans="1:9" ht="72" x14ac:dyDescent="0.2">
      <c r="A311" s="52" t="s">
        <v>497</v>
      </c>
      <c r="B311" s="93" t="s">
        <v>39</v>
      </c>
      <c r="C311" s="151" t="s">
        <v>17</v>
      </c>
      <c r="D311" s="151" t="s">
        <v>19</v>
      </c>
      <c r="E311" s="93" t="s">
        <v>493</v>
      </c>
      <c r="F311" s="93"/>
      <c r="G311" s="34">
        <f t="shared" ref="G311:I313" si="97">G312</f>
        <v>1928.6</v>
      </c>
      <c r="H311" s="34">
        <f t="shared" si="97"/>
        <v>0</v>
      </c>
      <c r="I311" s="34">
        <f t="shared" si="97"/>
        <v>1928.6</v>
      </c>
    </row>
    <row r="312" spans="1:9" ht="24" x14ac:dyDescent="0.2">
      <c r="A312" s="95" t="s">
        <v>433</v>
      </c>
      <c r="B312" s="93" t="s">
        <v>39</v>
      </c>
      <c r="C312" s="151" t="s">
        <v>17</v>
      </c>
      <c r="D312" s="151" t="s">
        <v>19</v>
      </c>
      <c r="E312" s="93" t="s">
        <v>493</v>
      </c>
      <c r="F312" s="93" t="s">
        <v>199</v>
      </c>
      <c r="G312" s="26">
        <f t="shared" si="97"/>
        <v>1928.6</v>
      </c>
      <c r="H312" s="26">
        <f t="shared" si="97"/>
        <v>0</v>
      </c>
      <c r="I312" s="26">
        <f t="shared" si="97"/>
        <v>1928.6</v>
      </c>
    </row>
    <row r="313" spans="1:9" x14ac:dyDescent="0.2">
      <c r="A313" s="5" t="s">
        <v>201</v>
      </c>
      <c r="B313" s="93" t="s">
        <v>39</v>
      </c>
      <c r="C313" s="151" t="s">
        <v>17</v>
      </c>
      <c r="D313" s="151" t="s">
        <v>19</v>
      </c>
      <c r="E313" s="93" t="s">
        <v>493</v>
      </c>
      <c r="F313" s="93" t="s">
        <v>200</v>
      </c>
      <c r="G313" s="26">
        <f t="shared" si="97"/>
        <v>1928.6</v>
      </c>
      <c r="H313" s="26">
        <f t="shared" si="97"/>
        <v>0</v>
      </c>
      <c r="I313" s="26">
        <f t="shared" si="97"/>
        <v>1928.6</v>
      </c>
    </row>
    <row r="314" spans="1:9" ht="24" x14ac:dyDescent="0.2">
      <c r="A314" s="77" t="s">
        <v>434</v>
      </c>
      <c r="B314" s="94" t="s">
        <v>39</v>
      </c>
      <c r="C314" s="144" t="s">
        <v>17</v>
      </c>
      <c r="D314" s="144" t="s">
        <v>19</v>
      </c>
      <c r="E314" s="94" t="s">
        <v>493</v>
      </c>
      <c r="F314" s="94" t="s">
        <v>166</v>
      </c>
      <c r="G314" s="68">
        <v>1928.6</v>
      </c>
      <c r="H314" s="68"/>
      <c r="I314" s="68">
        <f t="shared" ref="I314" si="98">G314+H314</f>
        <v>1928.6</v>
      </c>
    </row>
    <row r="315" spans="1:9" ht="60" x14ac:dyDescent="0.2">
      <c r="A315" s="52" t="s">
        <v>512</v>
      </c>
      <c r="B315" s="93" t="s">
        <v>39</v>
      </c>
      <c r="C315" s="151" t="s">
        <v>17</v>
      </c>
      <c r="D315" s="151" t="s">
        <v>19</v>
      </c>
      <c r="E315" s="11" t="s">
        <v>495</v>
      </c>
      <c r="F315" s="93"/>
      <c r="G315" s="34">
        <f t="shared" ref="G315:I317" si="99">G316</f>
        <v>1071.4000000000001</v>
      </c>
      <c r="H315" s="34">
        <f t="shared" si="99"/>
        <v>0</v>
      </c>
      <c r="I315" s="34">
        <f t="shared" si="99"/>
        <v>1071.4000000000001</v>
      </c>
    </row>
    <row r="316" spans="1:9" ht="24" x14ac:dyDescent="0.2">
      <c r="A316" s="95" t="s">
        <v>433</v>
      </c>
      <c r="B316" s="93" t="s">
        <v>39</v>
      </c>
      <c r="C316" s="151" t="s">
        <v>17</v>
      </c>
      <c r="D316" s="151" t="s">
        <v>19</v>
      </c>
      <c r="E316" s="11" t="s">
        <v>495</v>
      </c>
      <c r="F316" s="93" t="s">
        <v>199</v>
      </c>
      <c r="G316" s="26">
        <f t="shared" si="99"/>
        <v>1071.4000000000001</v>
      </c>
      <c r="H316" s="26">
        <f t="shared" si="99"/>
        <v>0</v>
      </c>
      <c r="I316" s="26">
        <f t="shared" si="99"/>
        <v>1071.4000000000001</v>
      </c>
    </row>
    <row r="317" spans="1:9" x14ac:dyDescent="0.2">
      <c r="A317" s="5" t="s">
        <v>201</v>
      </c>
      <c r="B317" s="93" t="s">
        <v>39</v>
      </c>
      <c r="C317" s="151" t="s">
        <v>17</v>
      </c>
      <c r="D317" s="151" t="s">
        <v>19</v>
      </c>
      <c r="E317" s="11" t="s">
        <v>495</v>
      </c>
      <c r="F317" s="93" t="s">
        <v>200</v>
      </c>
      <c r="G317" s="26">
        <f t="shared" si="99"/>
        <v>1071.4000000000001</v>
      </c>
      <c r="H317" s="26">
        <f t="shared" si="99"/>
        <v>0</v>
      </c>
      <c r="I317" s="26">
        <f t="shared" si="99"/>
        <v>1071.4000000000001</v>
      </c>
    </row>
    <row r="318" spans="1:9" ht="24" x14ac:dyDescent="0.2">
      <c r="A318" s="77" t="s">
        <v>434</v>
      </c>
      <c r="B318" s="94" t="s">
        <v>39</v>
      </c>
      <c r="C318" s="144" t="s">
        <v>17</v>
      </c>
      <c r="D318" s="144" t="s">
        <v>19</v>
      </c>
      <c r="E318" s="66" t="s">
        <v>495</v>
      </c>
      <c r="F318" s="94" t="s">
        <v>166</v>
      </c>
      <c r="G318" s="68">
        <v>1071.4000000000001</v>
      </c>
      <c r="H318" s="68"/>
      <c r="I318" s="68">
        <f t="shared" ref="I318" si="100">G318+H318</f>
        <v>1071.4000000000001</v>
      </c>
    </row>
    <row r="319" spans="1:9" x14ac:dyDescent="0.2">
      <c r="A319" s="5" t="s">
        <v>144</v>
      </c>
      <c r="B319" s="156" t="s">
        <v>39</v>
      </c>
      <c r="C319" s="150" t="s">
        <v>17</v>
      </c>
      <c r="D319" s="150" t="s">
        <v>9</v>
      </c>
      <c r="E319" s="156"/>
      <c r="F319" s="156"/>
      <c r="G319" s="36">
        <f>G320</f>
        <v>30810</v>
      </c>
      <c r="H319" s="36">
        <f>H320</f>
        <v>0</v>
      </c>
      <c r="I319" s="36">
        <f>I320</f>
        <v>30810</v>
      </c>
    </row>
    <row r="320" spans="1:9" x14ac:dyDescent="0.2">
      <c r="A320" s="5" t="s">
        <v>162</v>
      </c>
      <c r="B320" s="93" t="s">
        <v>39</v>
      </c>
      <c r="C320" s="151" t="s">
        <v>17</v>
      </c>
      <c r="D320" s="151" t="s">
        <v>9</v>
      </c>
      <c r="E320" s="93" t="s">
        <v>161</v>
      </c>
      <c r="F320" s="93"/>
      <c r="G320" s="26">
        <f>G321+G326+G331+G335</f>
        <v>30810</v>
      </c>
      <c r="H320" s="26">
        <f>H321+H326+H331+H335</f>
        <v>0</v>
      </c>
      <c r="I320" s="26">
        <f>I321+I326+I331+I335</f>
        <v>30810</v>
      </c>
    </row>
    <row r="321" spans="1:9" ht="24" x14ac:dyDescent="0.2">
      <c r="A321" s="5" t="s">
        <v>235</v>
      </c>
      <c r="B321" s="156" t="s">
        <v>39</v>
      </c>
      <c r="C321" s="150" t="s">
        <v>17</v>
      </c>
      <c r="D321" s="150" t="s">
        <v>9</v>
      </c>
      <c r="E321" s="93" t="s">
        <v>342</v>
      </c>
      <c r="F321" s="156"/>
      <c r="G321" s="36">
        <f>G322</f>
        <v>60</v>
      </c>
      <c r="H321" s="36">
        <f>H322</f>
        <v>0</v>
      </c>
      <c r="I321" s="36">
        <f>I322</f>
        <v>60</v>
      </c>
    </row>
    <row r="322" spans="1:9" ht="24" x14ac:dyDescent="0.2">
      <c r="A322" s="5" t="s">
        <v>343</v>
      </c>
      <c r="B322" s="156" t="s">
        <v>39</v>
      </c>
      <c r="C322" s="150" t="s">
        <v>17</v>
      </c>
      <c r="D322" s="150" t="s">
        <v>9</v>
      </c>
      <c r="E322" s="93" t="s">
        <v>344</v>
      </c>
      <c r="F322" s="156"/>
      <c r="G322" s="36">
        <f>G324</f>
        <v>60</v>
      </c>
      <c r="H322" s="36">
        <f>H324</f>
        <v>0</v>
      </c>
      <c r="I322" s="36">
        <f>I324</f>
        <v>60</v>
      </c>
    </row>
    <row r="323" spans="1:9" ht="24" x14ac:dyDescent="0.2">
      <c r="A323" s="123" t="s">
        <v>415</v>
      </c>
      <c r="B323" s="156" t="s">
        <v>39</v>
      </c>
      <c r="C323" s="150" t="s">
        <v>17</v>
      </c>
      <c r="D323" s="150" t="s">
        <v>9</v>
      </c>
      <c r="E323" s="93" t="s">
        <v>344</v>
      </c>
      <c r="F323" s="157" t="s">
        <v>190</v>
      </c>
      <c r="G323" s="36">
        <f t="shared" ref="G323:I324" si="101">G324</f>
        <v>60</v>
      </c>
      <c r="H323" s="36">
        <f t="shared" si="101"/>
        <v>0</v>
      </c>
      <c r="I323" s="36">
        <f t="shared" si="101"/>
        <v>60</v>
      </c>
    </row>
    <row r="324" spans="1:9" ht="24" x14ac:dyDescent="0.2">
      <c r="A324" s="111" t="s">
        <v>416</v>
      </c>
      <c r="B324" s="154" t="s">
        <v>39</v>
      </c>
      <c r="C324" s="155" t="s">
        <v>17</v>
      </c>
      <c r="D324" s="155" t="s">
        <v>9</v>
      </c>
      <c r="E324" s="93" t="s">
        <v>344</v>
      </c>
      <c r="F324" s="154" t="s">
        <v>191</v>
      </c>
      <c r="G324" s="36">
        <f t="shared" si="101"/>
        <v>60</v>
      </c>
      <c r="H324" s="36">
        <f t="shared" si="101"/>
        <v>0</v>
      </c>
      <c r="I324" s="36">
        <f t="shared" si="101"/>
        <v>60</v>
      </c>
    </row>
    <row r="325" spans="1:9" ht="24" x14ac:dyDescent="0.2">
      <c r="A325" s="132" t="s">
        <v>421</v>
      </c>
      <c r="B325" s="94" t="s">
        <v>39</v>
      </c>
      <c r="C325" s="144" t="s">
        <v>17</v>
      </c>
      <c r="D325" s="144" t="s">
        <v>9</v>
      </c>
      <c r="E325" s="94" t="s">
        <v>344</v>
      </c>
      <c r="F325" s="94" t="s">
        <v>91</v>
      </c>
      <c r="G325" s="68">
        <v>60</v>
      </c>
      <c r="H325" s="68"/>
      <c r="I325" s="68">
        <f t="shared" ref="I325" si="102">G325+H325</f>
        <v>60</v>
      </c>
    </row>
    <row r="326" spans="1:9" ht="24" x14ac:dyDescent="0.2">
      <c r="A326" s="6" t="s">
        <v>440</v>
      </c>
      <c r="B326" s="156" t="s">
        <v>39</v>
      </c>
      <c r="C326" s="150" t="s">
        <v>17</v>
      </c>
      <c r="D326" s="150" t="s">
        <v>9</v>
      </c>
      <c r="E326" s="157" t="s">
        <v>346</v>
      </c>
      <c r="F326" s="157"/>
      <c r="G326" s="32">
        <f>G327</f>
        <v>3250</v>
      </c>
      <c r="H326" s="32">
        <f>H327</f>
        <v>0</v>
      </c>
      <c r="I326" s="32">
        <f>I327</f>
        <v>3250</v>
      </c>
    </row>
    <row r="327" spans="1:9" ht="24" x14ac:dyDescent="0.2">
      <c r="A327" s="5" t="s">
        <v>361</v>
      </c>
      <c r="B327" s="156" t="s">
        <v>39</v>
      </c>
      <c r="C327" s="150" t="s">
        <v>17</v>
      </c>
      <c r="D327" s="150" t="s">
        <v>9</v>
      </c>
      <c r="E327" s="157" t="s">
        <v>362</v>
      </c>
      <c r="F327" s="157"/>
      <c r="G327" s="32">
        <f>G330</f>
        <v>3250</v>
      </c>
      <c r="H327" s="32">
        <f>H330</f>
        <v>0</v>
      </c>
      <c r="I327" s="32">
        <f>I330</f>
        <v>3250</v>
      </c>
    </row>
    <row r="328" spans="1:9" ht="24" x14ac:dyDescent="0.2">
      <c r="A328" s="95" t="s">
        <v>433</v>
      </c>
      <c r="B328" s="156" t="s">
        <v>39</v>
      </c>
      <c r="C328" s="150" t="s">
        <v>17</v>
      </c>
      <c r="D328" s="150" t="s">
        <v>9</v>
      </c>
      <c r="E328" s="157" t="s">
        <v>362</v>
      </c>
      <c r="F328" s="157" t="s">
        <v>199</v>
      </c>
      <c r="G328" s="32">
        <f t="shared" ref="G328:I329" si="103">G329</f>
        <v>3250</v>
      </c>
      <c r="H328" s="32">
        <f t="shared" si="103"/>
        <v>0</v>
      </c>
      <c r="I328" s="32">
        <f t="shared" si="103"/>
        <v>3250</v>
      </c>
    </row>
    <row r="329" spans="1:9" x14ac:dyDescent="0.2">
      <c r="A329" s="5" t="s">
        <v>201</v>
      </c>
      <c r="B329" s="156" t="s">
        <v>39</v>
      </c>
      <c r="C329" s="150" t="s">
        <v>17</v>
      </c>
      <c r="D329" s="150" t="s">
        <v>9</v>
      </c>
      <c r="E329" s="157" t="s">
        <v>362</v>
      </c>
      <c r="F329" s="157" t="s">
        <v>200</v>
      </c>
      <c r="G329" s="32">
        <f t="shared" si="103"/>
        <v>3250</v>
      </c>
      <c r="H329" s="32">
        <f t="shared" si="103"/>
        <v>0</v>
      </c>
      <c r="I329" s="32">
        <f t="shared" si="103"/>
        <v>3250</v>
      </c>
    </row>
    <row r="330" spans="1:9" ht="24" x14ac:dyDescent="0.2">
      <c r="A330" s="77" t="s">
        <v>434</v>
      </c>
      <c r="B330" s="158" t="s">
        <v>39</v>
      </c>
      <c r="C330" s="144" t="s">
        <v>17</v>
      </c>
      <c r="D330" s="144" t="s">
        <v>9</v>
      </c>
      <c r="E330" s="94" t="s">
        <v>362</v>
      </c>
      <c r="F330" s="94" t="s">
        <v>166</v>
      </c>
      <c r="G330" s="68">
        <v>3250</v>
      </c>
      <c r="H330" s="68"/>
      <c r="I330" s="68">
        <f t="shared" ref="I330" si="104">G330+H330</f>
        <v>3250</v>
      </c>
    </row>
    <row r="331" spans="1:9" ht="51" x14ac:dyDescent="0.2">
      <c r="A331" s="86" t="s">
        <v>504</v>
      </c>
      <c r="B331" s="156" t="s">
        <v>39</v>
      </c>
      <c r="C331" s="150" t="s">
        <v>17</v>
      </c>
      <c r="D331" s="150" t="s">
        <v>9</v>
      </c>
      <c r="E331" s="157" t="s">
        <v>464</v>
      </c>
      <c r="F331" s="157"/>
      <c r="G331" s="32">
        <f t="shared" ref="G331:I333" si="105">G332</f>
        <v>22000</v>
      </c>
      <c r="H331" s="32">
        <f t="shared" si="105"/>
        <v>0</v>
      </c>
      <c r="I331" s="32">
        <f t="shared" si="105"/>
        <v>22000</v>
      </c>
    </row>
    <row r="332" spans="1:9" ht="24" x14ac:dyDescent="0.2">
      <c r="A332" s="95" t="s">
        <v>433</v>
      </c>
      <c r="B332" s="156" t="s">
        <v>39</v>
      </c>
      <c r="C332" s="150" t="s">
        <v>17</v>
      </c>
      <c r="D332" s="150" t="s">
        <v>9</v>
      </c>
      <c r="E332" s="157" t="s">
        <v>464</v>
      </c>
      <c r="F332" s="157" t="s">
        <v>199</v>
      </c>
      <c r="G332" s="32">
        <f t="shared" si="105"/>
        <v>22000</v>
      </c>
      <c r="H332" s="32">
        <f t="shared" si="105"/>
        <v>0</v>
      </c>
      <c r="I332" s="32">
        <f t="shared" si="105"/>
        <v>22000</v>
      </c>
    </row>
    <row r="333" spans="1:9" x14ac:dyDescent="0.2">
      <c r="A333" s="5" t="s">
        <v>201</v>
      </c>
      <c r="B333" s="156" t="s">
        <v>39</v>
      </c>
      <c r="C333" s="150" t="s">
        <v>17</v>
      </c>
      <c r="D333" s="150" t="s">
        <v>9</v>
      </c>
      <c r="E333" s="157" t="s">
        <v>464</v>
      </c>
      <c r="F333" s="157" t="s">
        <v>200</v>
      </c>
      <c r="G333" s="32">
        <f t="shared" si="105"/>
        <v>22000</v>
      </c>
      <c r="H333" s="32">
        <f t="shared" si="105"/>
        <v>0</v>
      </c>
      <c r="I333" s="32">
        <f t="shared" si="105"/>
        <v>22000</v>
      </c>
    </row>
    <row r="334" spans="1:9" ht="24" x14ac:dyDescent="0.2">
      <c r="A334" s="77" t="s">
        <v>434</v>
      </c>
      <c r="B334" s="158" t="s">
        <v>39</v>
      </c>
      <c r="C334" s="144" t="s">
        <v>17</v>
      </c>
      <c r="D334" s="144" t="s">
        <v>9</v>
      </c>
      <c r="E334" s="94" t="s">
        <v>464</v>
      </c>
      <c r="F334" s="94" t="s">
        <v>166</v>
      </c>
      <c r="G334" s="68">
        <v>22000</v>
      </c>
      <c r="H334" s="68"/>
      <c r="I334" s="68">
        <f t="shared" ref="I334" si="106">G334+H334</f>
        <v>22000</v>
      </c>
    </row>
    <row r="335" spans="1:9" ht="51" x14ac:dyDescent="0.2">
      <c r="A335" s="86" t="s">
        <v>505</v>
      </c>
      <c r="B335" s="14" t="s">
        <v>39</v>
      </c>
      <c r="C335" s="12" t="s">
        <v>17</v>
      </c>
      <c r="D335" s="12" t="s">
        <v>9</v>
      </c>
      <c r="E335" s="157" t="s">
        <v>498</v>
      </c>
      <c r="F335" s="15"/>
      <c r="G335" s="34">
        <f t="shared" ref="G335:I337" si="107">G336</f>
        <v>5500</v>
      </c>
      <c r="H335" s="34">
        <f t="shared" si="107"/>
        <v>0</v>
      </c>
      <c r="I335" s="34">
        <f t="shared" si="107"/>
        <v>5500</v>
      </c>
    </row>
    <row r="336" spans="1:9" ht="25.5" x14ac:dyDescent="0.2">
      <c r="A336" s="165" t="s">
        <v>433</v>
      </c>
      <c r="B336" s="14" t="s">
        <v>39</v>
      </c>
      <c r="C336" s="12" t="s">
        <v>17</v>
      </c>
      <c r="D336" s="12" t="s">
        <v>9</v>
      </c>
      <c r="E336" s="157" t="s">
        <v>498</v>
      </c>
      <c r="F336" s="15" t="s">
        <v>199</v>
      </c>
      <c r="G336" s="34">
        <f t="shared" si="107"/>
        <v>5500</v>
      </c>
      <c r="H336" s="34">
        <f t="shared" si="107"/>
        <v>0</v>
      </c>
      <c r="I336" s="34">
        <f t="shared" si="107"/>
        <v>5500</v>
      </c>
    </row>
    <row r="337" spans="1:9" x14ac:dyDescent="0.2">
      <c r="A337" s="86" t="s">
        <v>201</v>
      </c>
      <c r="B337" s="14" t="s">
        <v>39</v>
      </c>
      <c r="C337" s="12" t="s">
        <v>17</v>
      </c>
      <c r="D337" s="12" t="s">
        <v>9</v>
      </c>
      <c r="E337" s="157" t="s">
        <v>498</v>
      </c>
      <c r="F337" s="15" t="s">
        <v>200</v>
      </c>
      <c r="G337" s="34">
        <f t="shared" si="107"/>
        <v>5500</v>
      </c>
      <c r="H337" s="34">
        <f t="shared" si="107"/>
        <v>0</v>
      </c>
      <c r="I337" s="34">
        <f t="shared" si="107"/>
        <v>5500</v>
      </c>
    </row>
    <row r="338" spans="1:9" ht="25.5" x14ac:dyDescent="0.2">
      <c r="A338" s="69" t="s">
        <v>434</v>
      </c>
      <c r="B338" s="237" t="s">
        <v>39</v>
      </c>
      <c r="C338" s="67" t="s">
        <v>17</v>
      </c>
      <c r="D338" s="67" t="s">
        <v>9</v>
      </c>
      <c r="E338" s="94" t="s">
        <v>498</v>
      </c>
      <c r="F338" s="66" t="s">
        <v>166</v>
      </c>
      <c r="G338" s="68">
        <v>5500</v>
      </c>
      <c r="H338" s="68"/>
      <c r="I338" s="68">
        <f t="shared" ref="I338" si="108">G338+H338</f>
        <v>5500</v>
      </c>
    </row>
    <row r="339" spans="1:9" x14ac:dyDescent="0.2">
      <c r="A339" s="21" t="s">
        <v>157</v>
      </c>
      <c r="B339" s="156" t="s">
        <v>39</v>
      </c>
      <c r="C339" s="155" t="s">
        <v>17</v>
      </c>
      <c r="D339" s="155" t="s">
        <v>17</v>
      </c>
      <c r="E339" s="154"/>
      <c r="F339" s="154"/>
      <c r="G339" s="34">
        <f>G340</f>
        <v>8363.4</v>
      </c>
      <c r="H339" s="34">
        <f>H340</f>
        <v>3600</v>
      </c>
      <c r="I339" s="34">
        <f>I340</f>
        <v>11963.4</v>
      </c>
    </row>
    <row r="340" spans="1:9" x14ac:dyDescent="0.2">
      <c r="A340" s="5" t="s">
        <v>162</v>
      </c>
      <c r="B340" s="156" t="s">
        <v>39</v>
      </c>
      <c r="C340" s="155" t="s">
        <v>17</v>
      </c>
      <c r="D340" s="155" t="s">
        <v>17</v>
      </c>
      <c r="E340" s="93" t="s">
        <v>161</v>
      </c>
      <c r="F340" s="93"/>
      <c r="G340" s="26">
        <f>G341+G350</f>
        <v>8363.4</v>
      </c>
      <c r="H340" s="26">
        <f>H341+H350</f>
        <v>3600</v>
      </c>
      <c r="I340" s="26">
        <f>I341+I350</f>
        <v>11963.4</v>
      </c>
    </row>
    <row r="341" spans="1:9" ht="24" x14ac:dyDescent="0.2">
      <c r="A341" s="5" t="s">
        <v>233</v>
      </c>
      <c r="B341" s="156" t="s">
        <v>39</v>
      </c>
      <c r="C341" s="155" t="s">
        <v>17</v>
      </c>
      <c r="D341" s="155" t="s">
        <v>17</v>
      </c>
      <c r="E341" s="93" t="s">
        <v>234</v>
      </c>
      <c r="F341" s="11" t="s">
        <v>7</v>
      </c>
      <c r="G341" s="26">
        <f>G342+G346</f>
        <v>7684.3</v>
      </c>
      <c r="H341" s="26">
        <f>H342+H346</f>
        <v>3600</v>
      </c>
      <c r="I341" s="26">
        <f>I342+I346</f>
        <v>11284.3</v>
      </c>
    </row>
    <row r="342" spans="1:9" ht="48" x14ac:dyDescent="0.2">
      <c r="A342" s="73" t="s">
        <v>437</v>
      </c>
      <c r="B342" s="156" t="s">
        <v>39</v>
      </c>
      <c r="C342" s="155" t="s">
        <v>17</v>
      </c>
      <c r="D342" s="155" t="s">
        <v>17</v>
      </c>
      <c r="E342" s="93" t="s">
        <v>234</v>
      </c>
      <c r="F342" s="11" t="s">
        <v>188</v>
      </c>
      <c r="G342" s="26">
        <f t="shared" ref="G342:I343" si="109">G343</f>
        <v>6525</v>
      </c>
      <c r="H342" s="26">
        <f t="shared" si="109"/>
        <v>323.89999999999998</v>
      </c>
      <c r="I342" s="26">
        <f t="shared" si="109"/>
        <v>6848.9</v>
      </c>
    </row>
    <row r="343" spans="1:9" x14ac:dyDescent="0.2">
      <c r="A343" s="5" t="s">
        <v>529</v>
      </c>
      <c r="B343" s="156" t="s">
        <v>39</v>
      </c>
      <c r="C343" s="155" t="s">
        <v>17</v>
      </c>
      <c r="D343" s="155" t="s">
        <v>17</v>
      </c>
      <c r="E343" s="93" t="s">
        <v>234</v>
      </c>
      <c r="F343" s="11" t="s">
        <v>528</v>
      </c>
      <c r="G343" s="26">
        <f t="shared" si="109"/>
        <v>6525</v>
      </c>
      <c r="H343" s="26">
        <f>-H344+H345</f>
        <v>323.89999999999998</v>
      </c>
      <c r="I343" s="26">
        <f>I344+I345</f>
        <v>6848.9</v>
      </c>
    </row>
    <row r="344" spans="1:9" ht="25.5" x14ac:dyDescent="0.2">
      <c r="A344" s="75" t="s">
        <v>564</v>
      </c>
      <c r="B344" s="158" t="s">
        <v>39</v>
      </c>
      <c r="C344" s="144" t="s">
        <v>17</v>
      </c>
      <c r="D344" s="144" t="s">
        <v>17</v>
      </c>
      <c r="E344" s="94" t="s">
        <v>234</v>
      </c>
      <c r="F344" s="66" t="s">
        <v>530</v>
      </c>
      <c r="G344" s="68">
        <f>5011.5+1513.5</f>
        <v>6525</v>
      </c>
      <c r="H344" s="68"/>
      <c r="I344" s="68">
        <f t="shared" ref="I344" si="110">G344+H344</f>
        <v>6525</v>
      </c>
    </row>
    <row r="345" spans="1:9" ht="25.5" x14ac:dyDescent="0.2">
      <c r="A345" s="75" t="s">
        <v>425</v>
      </c>
      <c r="B345" s="158"/>
      <c r="C345" s="144"/>
      <c r="D345" s="144"/>
      <c r="E345" s="94"/>
      <c r="F345" s="66" t="s">
        <v>534</v>
      </c>
      <c r="G345" s="68"/>
      <c r="H345" s="68">
        <v>323.89999999999998</v>
      </c>
      <c r="I345" s="68">
        <f>H345</f>
        <v>323.89999999999998</v>
      </c>
    </row>
    <row r="346" spans="1:9" ht="25.5" x14ac:dyDescent="0.2">
      <c r="A346" s="108" t="s">
        <v>415</v>
      </c>
      <c r="B346" s="156" t="s">
        <v>39</v>
      </c>
      <c r="C346" s="155" t="s">
        <v>17</v>
      </c>
      <c r="D346" s="155" t="s">
        <v>17</v>
      </c>
      <c r="E346" s="93" t="s">
        <v>234</v>
      </c>
      <c r="F346" s="11" t="s">
        <v>190</v>
      </c>
      <c r="G346" s="26">
        <f>G347</f>
        <v>1159.3</v>
      </c>
      <c r="H346" s="26">
        <f>H347</f>
        <v>3276.1</v>
      </c>
      <c r="I346" s="26">
        <f>I347</f>
        <v>4435.3999999999996</v>
      </c>
    </row>
    <row r="347" spans="1:9" ht="25.5" x14ac:dyDescent="0.2">
      <c r="A347" s="108" t="s">
        <v>416</v>
      </c>
      <c r="B347" s="156" t="s">
        <v>39</v>
      </c>
      <c r="C347" s="155" t="s">
        <v>17</v>
      </c>
      <c r="D347" s="155" t="s">
        <v>17</v>
      </c>
      <c r="E347" s="93" t="s">
        <v>234</v>
      </c>
      <c r="F347" s="11" t="s">
        <v>191</v>
      </c>
      <c r="G347" s="26">
        <f>G348+G349</f>
        <v>1159.3</v>
      </c>
      <c r="H347" s="26">
        <f>H348+H349</f>
        <v>3276.1</v>
      </c>
      <c r="I347" s="26">
        <f>I348+I349</f>
        <v>4435.3999999999996</v>
      </c>
    </row>
    <row r="348" spans="1:9" ht="25.5" x14ac:dyDescent="0.2">
      <c r="A348" s="110" t="s">
        <v>121</v>
      </c>
      <c r="B348" s="158" t="s">
        <v>39</v>
      </c>
      <c r="C348" s="144" t="s">
        <v>17</v>
      </c>
      <c r="D348" s="144" t="s">
        <v>17</v>
      </c>
      <c r="E348" s="94" t="s">
        <v>234</v>
      </c>
      <c r="F348" s="66" t="s">
        <v>122</v>
      </c>
      <c r="G348" s="68">
        <v>127.2</v>
      </c>
      <c r="H348" s="68">
        <v>736.5</v>
      </c>
      <c r="I348" s="68">
        <f t="shared" ref="I348:I349" si="111">G348+H348</f>
        <v>863.7</v>
      </c>
    </row>
    <row r="349" spans="1:9" ht="25.5" x14ac:dyDescent="0.2">
      <c r="A349" s="79" t="s">
        <v>421</v>
      </c>
      <c r="B349" s="158" t="s">
        <v>39</v>
      </c>
      <c r="C349" s="144" t="s">
        <v>17</v>
      </c>
      <c r="D349" s="144" t="s">
        <v>17</v>
      </c>
      <c r="E349" s="94" t="s">
        <v>234</v>
      </c>
      <c r="F349" s="66" t="s">
        <v>91</v>
      </c>
      <c r="G349" s="68">
        <v>1032.0999999999999</v>
      </c>
      <c r="H349" s="68">
        <v>2539.6</v>
      </c>
      <c r="I349" s="68">
        <f t="shared" si="111"/>
        <v>3571.7</v>
      </c>
    </row>
    <row r="350" spans="1:9" ht="108" x14ac:dyDescent="0.2">
      <c r="A350" s="50" t="s">
        <v>468</v>
      </c>
      <c r="B350" s="93" t="s">
        <v>39</v>
      </c>
      <c r="C350" s="150" t="s">
        <v>17</v>
      </c>
      <c r="D350" s="150" t="s">
        <v>17</v>
      </c>
      <c r="E350" s="93" t="s">
        <v>455</v>
      </c>
      <c r="F350" s="93" t="s">
        <v>7</v>
      </c>
      <c r="G350" s="32">
        <f>G351+G354</f>
        <v>679.09999999999991</v>
      </c>
      <c r="H350" s="32">
        <f>H351+H354</f>
        <v>0</v>
      </c>
      <c r="I350" s="32">
        <f>I351+I354</f>
        <v>679.09999999999991</v>
      </c>
    </row>
    <row r="351" spans="1:9" ht="48" x14ac:dyDescent="0.2">
      <c r="A351" s="73" t="s">
        <v>437</v>
      </c>
      <c r="B351" s="93" t="s">
        <v>39</v>
      </c>
      <c r="C351" s="150" t="s">
        <v>17</v>
      </c>
      <c r="D351" s="150" t="s">
        <v>17</v>
      </c>
      <c r="E351" s="93" t="s">
        <v>455</v>
      </c>
      <c r="F351" s="93" t="s">
        <v>188</v>
      </c>
      <c r="G351" s="32">
        <f t="shared" ref="G351:I352" si="112">G352</f>
        <v>662.59999999999991</v>
      </c>
      <c r="H351" s="32">
        <f t="shared" si="112"/>
        <v>0</v>
      </c>
      <c r="I351" s="32">
        <f t="shared" si="112"/>
        <v>662.59999999999991</v>
      </c>
    </row>
    <row r="352" spans="1:9" ht="24" x14ac:dyDescent="0.2">
      <c r="A352" s="50" t="s">
        <v>189</v>
      </c>
      <c r="B352" s="93" t="s">
        <v>39</v>
      </c>
      <c r="C352" s="150" t="s">
        <v>17</v>
      </c>
      <c r="D352" s="150" t="s">
        <v>17</v>
      </c>
      <c r="E352" s="93" t="s">
        <v>455</v>
      </c>
      <c r="F352" s="93" t="s">
        <v>187</v>
      </c>
      <c r="G352" s="32">
        <f t="shared" si="112"/>
        <v>662.59999999999991</v>
      </c>
      <c r="H352" s="32">
        <f t="shared" si="112"/>
        <v>0</v>
      </c>
      <c r="I352" s="32">
        <f t="shared" si="112"/>
        <v>662.59999999999991</v>
      </c>
    </row>
    <row r="353" spans="1:9" ht="24" x14ac:dyDescent="0.2">
      <c r="A353" s="137" t="s">
        <v>424</v>
      </c>
      <c r="B353" s="94" t="s">
        <v>39</v>
      </c>
      <c r="C353" s="144" t="s">
        <v>17</v>
      </c>
      <c r="D353" s="144" t="s">
        <v>17</v>
      </c>
      <c r="E353" s="94" t="s">
        <v>455</v>
      </c>
      <c r="F353" s="94" t="s">
        <v>92</v>
      </c>
      <c r="G353" s="68">
        <f>508.9+153.7</f>
        <v>662.59999999999991</v>
      </c>
      <c r="H353" s="68"/>
      <c r="I353" s="68">
        <f t="shared" ref="I353" si="113">G353+H353</f>
        <v>662.59999999999991</v>
      </c>
    </row>
    <row r="354" spans="1:9" ht="24" x14ac:dyDescent="0.2">
      <c r="A354" s="123" t="s">
        <v>415</v>
      </c>
      <c r="B354" s="93" t="s">
        <v>39</v>
      </c>
      <c r="C354" s="150" t="s">
        <v>17</v>
      </c>
      <c r="D354" s="150" t="s">
        <v>17</v>
      </c>
      <c r="E354" s="93" t="s">
        <v>455</v>
      </c>
      <c r="F354" s="93" t="s">
        <v>190</v>
      </c>
      <c r="G354" s="26">
        <f>G355</f>
        <v>16.5</v>
      </c>
      <c r="H354" s="26">
        <f>H355</f>
        <v>0</v>
      </c>
      <c r="I354" s="26">
        <f>I355</f>
        <v>16.5</v>
      </c>
    </row>
    <row r="355" spans="1:9" ht="24" x14ac:dyDescent="0.2">
      <c r="A355" s="123" t="s">
        <v>416</v>
      </c>
      <c r="B355" s="93" t="s">
        <v>39</v>
      </c>
      <c r="C355" s="150" t="s">
        <v>17</v>
      </c>
      <c r="D355" s="150" t="s">
        <v>17</v>
      </c>
      <c r="E355" s="93" t="s">
        <v>455</v>
      </c>
      <c r="F355" s="93" t="s">
        <v>191</v>
      </c>
      <c r="G355" s="26">
        <f>G356+G357</f>
        <v>16.5</v>
      </c>
      <c r="H355" s="26">
        <f>H356+H357</f>
        <v>0</v>
      </c>
      <c r="I355" s="26">
        <f>I356+I357</f>
        <v>16.5</v>
      </c>
    </row>
    <row r="356" spans="1:9" ht="24" x14ac:dyDescent="0.2">
      <c r="A356" s="27" t="s">
        <v>121</v>
      </c>
      <c r="B356" s="66" t="s">
        <v>39</v>
      </c>
      <c r="C356" s="67" t="s">
        <v>17</v>
      </c>
      <c r="D356" s="67" t="s">
        <v>17</v>
      </c>
      <c r="E356" s="94" t="s">
        <v>455</v>
      </c>
      <c r="F356" s="66" t="s">
        <v>122</v>
      </c>
      <c r="G356" s="136">
        <f>8.5</f>
        <v>8.5</v>
      </c>
      <c r="H356" s="136"/>
      <c r="I356" s="68">
        <f t="shared" ref="I356:I357" si="114">G356+H356</f>
        <v>8.5</v>
      </c>
    </row>
    <row r="357" spans="1:9" ht="25.5" x14ac:dyDescent="0.2">
      <c r="A357" s="79" t="s">
        <v>421</v>
      </c>
      <c r="B357" s="66" t="s">
        <v>39</v>
      </c>
      <c r="C357" s="67" t="s">
        <v>17</v>
      </c>
      <c r="D357" s="67" t="s">
        <v>17</v>
      </c>
      <c r="E357" s="94" t="s">
        <v>455</v>
      </c>
      <c r="F357" s="66" t="s">
        <v>91</v>
      </c>
      <c r="G357" s="136">
        <f>16.5-G356</f>
        <v>8</v>
      </c>
      <c r="H357" s="136"/>
      <c r="I357" s="68">
        <f t="shared" si="114"/>
        <v>8</v>
      </c>
    </row>
    <row r="358" spans="1:9" x14ac:dyDescent="0.2">
      <c r="A358" s="41" t="s">
        <v>54</v>
      </c>
      <c r="B358" s="23" t="s">
        <v>39</v>
      </c>
      <c r="C358" s="51" t="s">
        <v>12</v>
      </c>
      <c r="D358" s="51" t="s">
        <v>58</v>
      </c>
      <c r="E358" s="23" t="s">
        <v>7</v>
      </c>
      <c r="F358" s="23" t="s">
        <v>7</v>
      </c>
      <c r="G358" s="25">
        <f>G359</f>
        <v>392.1</v>
      </c>
      <c r="H358" s="25">
        <f>H359</f>
        <v>0</v>
      </c>
      <c r="I358" s="25">
        <f>I359</f>
        <v>392.1</v>
      </c>
    </row>
    <row r="359" spans="1:9" ht="13.5" x14ac:dyDescent="0.2">
      <c r="A359" s="5" t="s">
        <v>25</v>
      </c>
      <c r="B359" s="154" t="s">
        <v>39</v>
      </c>
      <c r="C359" s="155" t="s">
        <v>12</v>
      </c>
      <c r="D359" s="155" t="s">
        <v>12</v>
      </c>
      <c r="E359" s="159"/>
      <c r="F359" s="159"/>
      <c r="G359" s="34">
        <f>G360+G373</f>
        <v>392.1</v>
      </c>
      <c r="H359" s="34">
        <f>H360+H373</f>
        <v>0</v>
      </c>
      <c r="I359" s="34">
        <f>I360+I373</f>
        <v>392.1</v>
      </c>
    </row>
    <row r="360" spans="1:9" ht="24" x14ac:dyDescent="0.2">
      <c r="A360" s="5" t="s">
        <v>227</v>
      </c>
      <c r="B360" s="154" t="s">
        <v>39</v>
      </c>
      <c r="C360" s="151" t="s">
        <v>12</v>
      </c>
      <c r="D360" s="151" t="s">
        <v>12</v>
      </c>
      <c r="E360" s="93" t="s">
        <v>261</v>
      </c>
      <c r="F360" s="154"/>
      <c r="G360" s="34">
        <f>G369+G365+G361</f>
        <v>309.90000000000003</v>
      </c>
      <c r="H360" s="34">
        <f>H369+H365+H361</f>
        <v>0</v>
      </c>
      <c r="I360" s="34">
        <f>I369+I365+I361</f>
        <v>309.90000000000003</v>
      </c>
    </row>
    <row r="361" spans="1:9" ht="24" x14ac:dyDescent="0.2">
      <c r="A361" s="92" t="s">
        <v>474</v>
      </c>
      <c r="B361" s="154" t="s">
        <v>39</v>
      </c>
      <c r="C361" s="151" t="s">
        <v>12</v>
      </c>
      <c r="D361" s="151" t="s">
        <v>12</v>
      </c>
      <c r="E361" s="93" t="s">
        <v>307</v>
      </c>
      <c r="F361" s="154"/>
      <c r="G361" s="34">
        <f t="shared" ref="G361:I363" si="115">G362</f>
        <v>259.10000000000002</v>
      </c>
      <c r="H361" s="34">
        <f t="shared" si="115"/>
        <v>0</v>
      </c>
      <c r="I361" s="34">
        <f t="shared" si="115"/>
        <v>259.10000000000002</v>
      </c>
    </row>
    <row r="362" spans="1:9" ht="24" x14ac:dyDescent="0.2">
      <c r="A362" s="111" t="s">
        <v>415</v>
      </c>
      <c r="B362" s="154" t="s">
        <v>39</v>
      </c>
      <c r="C362" s="151" t="s">
        <v>12</v>
      </c>
      <c r="D362" s="151" t="s">
        <v>12</v>
      </c>
      <c r="E362" s="93" t="s">
        <v>307</v>
      </c>
      <c r="F362" s="93" t="s">
        <v>190</v>
      </c>
      <c r="G362" s="34">
        <f t="shared" si="115"/>
        <v>259.10000000000002</v>
      </c>
      <c r="H362" s="34">
        <f t="shared" si="115"/>
        <v>0</v>
      </c>
      <c r="I362" s="34">
        <f t="shared" si="115"/>
        <v>259.10000000000002</v>
      </c>
    </row>
    <row r="363" spans="1:9" ht="24" x14ac:dyDescent="0.2">
      <c r="A363" s="111" t="s">
        <v>416</v>
      </c>
      <c r="B363" s="154" t="s">
        <v>39</v>
      </c>
      <c r="C363" s="151" t="s">
        <v>12</v>
      </c>
      <c r="D363" s="151" t="s">
        <v>12</v>
      </c>
      <c r="E363" s="93" t="s">
        <v>307</v>
      </c>
      <c r="F363" s="93" t="s">
        <v>191</v>
      </c>
      <c r="G363" s="34">
        <f t="shared" si="115"/>
        <v>259.10000000000002</v>
      </c>
      <c r="H363" s="34">
        <f t="shared" si="115"/>
        <v>0</v>
      </c>
      <c r="I363" s="34">
        <f t="shared" si="115"/>
        <v>259.10000000000002</v>
      </c>
    </row>
    <row r="364" spans="1:9" ht="36" x14ac:dyDescent="0.2">
      <c r="A364" s="124" t="s">
        <v>393</v>
      </c>
      <c r="B364" s="94" t="s">
        <v>39</v>
      </c>
      <c r="C364" s="144" t="s">
        <v>12</v>
      </c>
      <c r="D364" s="144" t="s">
        <v>12</v>
      </c>
      <c r="E364" s="94" t="s">
        <v>307</v>
      </c>
      <c r="F364" s="94" t="s">
        <v>91</v>
      </c>
      <c r="G364" s="68">
        <v>259.10000000000002</v>
      </c>
      <c r="H364" s="68"/>
      <c r="I364" s="68">
        <f t="shared" ref="I364" si="116">G364+H364</f>
        <v>259.10000000000002</v>
      </c>
    </row>
    <row r="365" spans="1:9" x14ac:dyDescent="0.2">
      <c r="A365" s="92" t="s">
        <v>262</v>
      </c>
      <c r="B365" s="154" t="s">
        <v>39</v>
      </c>
      <c r="C365" s="151" t="s">
        <v>12</v>
      </c>
      <c r="D365" s="151" t="s">
        <v>12</v>
      </c>
      <c r="E365" s="93" t="s">
        <v>264</v>
      </c>
      <c r="F365" s="154"/>
      <c r="G365" s="34">
        <f t="shared" ref="G365:I367" si="117">G366</f>
        <v>33.200000000000003</v>
      </c>
      <c r="H365" s="34">
        <f t="shared" si="117"/>
        <v>0</v>
      </c>
      <c r="I365" s="34">
        <f t="shared" si="117"/>
        <v>33.200000000000003</v>
      </c>
    </row>
    <row r="366" spans="1:9" ht="24" x14ac:dyDescent="0.2">
      <c r="A366" s="111" t="s">
        <v>415</v>
      </c>
      <c r="B366" s="154" t="s">
        <v>39</v>
      </c>
      <c r="C366" s="151" t="s">
        <v>12</v>
      </c>
      <c r="D366" s="151" t="s">
        <v>12</v>
      </c>
      <c r="E366" s="93" t="s">
        <v>264</v>
      </c>
      <c r="F366" s="93" t="s">
        <v>190</v>
      </c>
      <c r="G366" s="34">
        <f t="shared" si="117"/>
        <v>33.200000000000003</v>
      </c>
      <c r="H366" s="34">
        <f t="shared" si="117"/>
        <v>0</v>
      </c>
      <c r="I366" s="34">
        <f t="shared" si="117"/>
        <v>33.200000000000003</v>
      </c>
    </row>
    <row r="367" spans="1:9" ht="24" x14ac:dyDescent="0.2">
      <c r="A367" s="111" t="s">
        <v>416</v>
      </c>
      <c r="B367" s="154" t="s">
        <v>39</v>
      </c>
      <c r="C367" s="151" t="s">
        <v>12</v>
      </c>
      <c r="D367" s="151" t="s">
        <v>12</v>
      </c>
      <c r="E367" s="93" t="s">
        <v>264</v>
      </c>
      <c r="F367" s="93" t="s">
        <v>191</v>
      </c>
      <c r="G367" s="34">
        <f t="shared" si="117"/>
        <v>33.200000000000003</v>
      </c>
      <c r="H367" s="34">
        <f t="shared" si="117"/>
        <v>0</v>
      </c>
      <c r="I367" s="34">
        <f t="shared" si="117"/>
        <v>33.200000000000003</v>
      </c>
    </row>
    <row r="368" spans="1:9" ht="24" x14ac:dyDescent="0.2">
      <c r="A368" s="124" t="s">
        <v>421</v>
      </c>
      <c r="B368" s="94" t="s">
        <v>39</v>
      </c>
      <c r="C368" s="144" t="s">
        <v>12</v>
      </c>
      <c r="D368" s="144" t="s">
        <v>12</v>
      </c>
      <c r="E368" s="94" t="s">
        <v>264</v>
      </c>
      <c r="F368" s="94" t="s">
        <v>91</v>
      </c>
      <c r="G368" s="68">
        <v>33.200000000000003</v>
      </c>
      <c r="H368" s="68"/>
      <c r="I368" s="68">
        <f t="shared" ref="I368" si="118">G368+H368</f>
        <v>33.200000000000003</v>
      </c>
    </row>
    <row r="369" spans="1:9" ht="24" x14ac:dyDescent="0.2">
      <c r="A369" s="92" t="s">
        <v>263</v>
      </c>
      <c r="B369" s="154" t="s">
        <v>39</v>
      </c>
      <c r="C369" s="151" t="s">
        <v>12</v>
      </c>
      <c r="D369" s="151" t="s">
        <v>12</v>
      </c>
      <c r="E369" s="93" t="s">
        <v>309</v>
      </c>
      <c r="F369" s="154"/>
      <c r="G369" s="34">
        <f t="shared" ref="G369:I371" si="119">G370</f>
        <v>17.600000000000001</v>
      </c>
      <c r="H369" s="34">
        <f t="shared" si="119"/>
        <v>0</v>
      </c>
      <c r="I369" s="34">
        <f t="shared" si="119"/>
        <v>17.600000000000001</v>
      </c>
    </row>
    <row r="370" spans="1:9" ht="24" x14ac:dyDescent="0.2">
      <c r="A370" s="111" t="s">
        <v>415</v>
      </c>
      <c r="B370" s="154" t="s">
        <v>39</v>
      </c>
      <c r="C370" s="151" t="s">
        <v>12</v>
      </c>
      <c r="D370" s="151" t="s">
        <v>12</v>
      </c>
      <c r="E370" s="93" t="s">
        <v>309</v>
      </c>
      <c r="F370" s="93" t="s">
        <v>190</v>
      </c>
      <c r="G370" s="34">
        <f t="shared" si="119"/>
        <v>17.600000000000001</v>
      </c>
      <c r="H370" s="34">
        <f t="shared" si="119"/>
        <v>0</v>
      </c>
      <c r="I370" s="34">
        <f t="shared" si="119"/>
        <v>17.600000000000001</v>
      </c>
    </row>
    <row r="371" spans="1:9" ht="24" x14ac:dyDescent="0.2">
      <c r="A371" s="111" t="s">
        <v>416</v>
      </c>
      <c r="B371" s="154" t="s">
        <v>39</v>
      </c>
      <c r="C371" s="151" t="s">
        <v>12</v>
      </c>
      <c r="D371" s="151" t="s">
        <v>12</v>
      </c>
      <c r="E371" s="93" t="s">
        <v>309</v>
      </c>
      <c r="F371" s="93" t="s">
        <v>191</v>
      </c>
      <c r="G371" s="34">
        <f t="shared" si="119"/>
        <v>17.600000000000001</v>
      </c>
      <c r="H371" s="34">
        <f t="shared" si="119"/>
        <v>0</v>
      </c>
      <c r="I371" s="34">
        <f t="shared" si="119"/>
        <v>17.600000000000001</v>
      </c>
    </row>
    <row r="372" spans="1:9" ht="24" x14ac:dyDescent="0.2">
      <c r="A372" s="132" t="s">
        <v>421</v>
      </c>
      <c r="B372" s="94" t="s">
        <v>39</v>
      </c>
      <c r="C372" s="144" t="s">
        <v>12</v>
      </c>
      <c r="D372" s="144" t="s">
        <v>12</v>
      </c>
      <c r="E372" s="94" t="s">
        <v>309</v>
      </c>
      <c r="F372" s="94" t="s">
        <v>91</v>
      </c>
      <c r="G372" s="68">
        <v>17.600000000000001</v>
      </c>
      <c r="H372" s="68"/>
      <c r="I372" s="68">
        <f t="shared" ref="I372" si="120">G372+H372</f>
        <v>17.600000000000001</v>
      </c>
    </row>
    <row r="373" spans="1:9" ht="36" x14ac:dyDescent="0.2">
      <c r="A373" s="123" t="s">
        <v>277</v>
      </c>
      <c r="B373" s="93" t="s">
        <v>39</v>
      </c>
      <c r="C373" s="151" t="s">
        <v>12</v>
      </c>
      <c r="D373" s="151" t="s">
        <v>12</v>
      </c>
      <c r="E373" s="93" t="s">
        <v>273</v>
      </c>
      <c r="F373" s="93"/>
      <c r="G373" s="26">
        <f t="shared" ref="G373:I376" si="121">G374</f>
        <v>82.2</v>
      </c>
      <c r="H373" s="26">
        <f t="shared" si="121"/>
        <v>0</v>
      </c>
      <c r="I373" s="26">
        <f t="shared" si="121"/>
        <v>82.2</v>
      </c>
    </row>
    <row r="374" spans="1:9" ht="24" x14ac:dyDescent="0.2">
      <c r="A374" s="123" t="s">
        <v>388</v>
      </c>
      <c r="B374" s="93" t="s">
        <v>39</v>
      </c>
      <c r="C374" s="151" t="s">
        <v>12</v>
      </c>
      <c r="D374" s="151" t="s">
        <v>12</v>
      </c>
      <c r="E374" s="93" t="s">
        <v>389</v>
      </c>
      <c r="F374" s="93"/>
      <c r="G374" s="26">
        <f t="shared" si="121"/>
        <v>82.2</v>
      </c>
      <c r="H374" s="26">
        <f t="shared" si="121"/>
        <v>0</v>
      </c>
      <c r="I374" s="26">
        <f t="shared" si="121"/>
        <v>82.2</v>
      </c>
    </row>
    <row r="375" spans="1:9" ht="24" x14ac:dyDescent="0.2">
      <c r="A375" s="123" t="s">
        <v>415</v>
      </c>
      <c r="B375" s="93" t="s">
        <v>39</v>
      </c>
      <c r="C375" s="151" t="s">
        <v>12</v>
      </c>
      <c r="D375" s="151" t="s">
        <v>12</v>
      </c>
      <c r="E375" s="93" t="s">
        <v>389</v>
      </c>
      <c r="F375" s="93" t="s">
        <v>190</v>
      </c>
      <c r="G375" s="34">
        <f t="shared" si="121"/>
        <v>82.2</v>
      </c>
      <c r="H375" s="34">
        <f t="shared" si="121"/>
        <v>0</v>
      </c>
      <c r="I375" s="34">
        <f t="shared" si="121"/>
        <v>82.2</v>
      </c>
    </row>
    <row r="376" spans="1:9" ht="24" x14ac:dyDescent="0.2">
      <c r="A376" s="123" t="s">
        <v>416</v>
      </c>
      <c r="B376" s="93" t="s">
        <v>39</v>
      </c>
      <c r="C376" s="151" t="s">
        <v>12</v>
      </c>
      <c r="D376" s="151" t="s">
        <v>12</v>
      </c>
      <c r="E376" s="93" t="s">
        <v>389</v>
      </c>
      <c r="F376" s="93" t="s">
        <v>191</v>
      </c>
      <c r="G376" s="34">
        <f t="shared" si="121"/>
        <v>82.2</v>
      </c>
      <c r="H376" s="34">
        <f t="shared" si="121"/>
        <v>0</v>
      </c>
      <c r="I376" s="34">
        <f t="shared" si="121"/>
        <v>82.2</v>
      </c>
    </row>
    <row r="377" spans="1:9" ht="24" x14ac:dyDescent="0.2">
      <c r="A377" s="132" t="s">
        <v>421</v>
      </c>
      <c r="B377" s="66" t="s">
        <v>39</v>
      </c>
      <c r="C377" s="67" t="s">
        <v>12</v>
      </c>
      <c r="D377" s="67" t="s">
        <v>12</v>
      </c>
      <c r="E377" s="66" t="s">
        <v>389</v>
      </c>
      <c r="F377" s="66" t="s">
        <v>91</v>
      </c>
      <c r="G377" s="136">
        <v>82.2</v>
      </c>
      <c r="H377" s="136"/>
      <c r="I377" s="68">
        <f t="shared" ref="I377" si="122">G377+H377</f>
        <v>82.2</v>
      </c>
    </row>
    <row r="378" spans="1:9" x14ac:dyDescent="0.2">
      <c r="A378" s="41" t="s">
        <v>55</v>
      </c>
      <c r="B378" s="23" t="s">
        <v>39</v>
      </c>
      <c r="C378" s="51" t="s">
        <v>15</v>
      </c>
      <c r="D378" s="51" t="s">
        <v>58</v>
      </c>
      <c r="E378" s="23" t="s">
        <v>7</v>
      </c>
      <c r="F378" s="23" t="s">
        <v>7</v>
      </c>
      <c r="G378" s="25">
        <f>G379+G388+G412</f>
        <v>33806.899999999994</v>
      </c>
      <c r="H378" s="25">
        <f>H379+H388+H412</f>
        <v>0</v>
      </c>
      <c r="I378" s="25">
        <f>I379+I388+I412</f>
        <v>33806.899999999994</v>
      </c>
    </row>
    <row r="379" spans="1:9" x14ac:dyDescent="0.2">
      <c r="A379" s="86" t="s">
        <v>26</v>
      </c>
      <c r="B379" s="93" t="s">
        <v>39</v>
      </c>
      <c r="C379" s="151" t="s">
        <v>15</v>
      </c>
      <c r="D379" s="151" t="s">
        <v>8</v>
      </c>
      <c r="E379" s="93" t="s">
        <v>7</v>
      </c>
      <c r="F379" s="93" t="s">
        <v>7</v>
      </c>
      <c r="G379" s="26">
        <f>G382</f>
        <v>5377.8</v>
      </c>
      <c r="H379" s="26">
        <f>H382</f>
        <v>0</v>
      </c>
      <c r="I379" s="26">
        <f>I382</f>
        <v>5377.8</v>
      </c>
    </row>
    <row r="380" spans="1:9" x14ac:dyDescent="0.2">
      <c r="A380" s="86" t="s">
        <v>162</v>
      </c>
      <c r="B380" s="93" t="s">
        <v>39</v>
      </c>
      <c r="C380" s="151" t="s">
        <v>15</v>
      </c>
      <c r="D380" s="151" t="s">
        <v>8</v>
      </c>
      <c r="E380" s="93" t="s">
        <v>161</v>
      </c>
      <c r="F380" s="93"/>
      <c r="G380" s="26">
        <f>G382</f>
        <v>5377.8</v>
      </c>
      <c r="H380" s="26">
        <f>H382</f>
        <v>0</v>
      </c>
      <c r="I380" s="26">
        <f>I382</f>
        <v>5377.8</v>
      </c>
    </row>
    <row r="381" spans="1:9" ht="25.5" x14ac:dyDescent="0.2">
      <c r="A381" s="86" t="s">
        <v>325</v>
      </c>
      <c r="B381" s="93" t="s">
        <v>39</v>
      </c>
      <c r="C381" s="151" t="s">
        <v>15</v>
      </c>
      <c r="D381" s="151" t="s">
        <v>8</v>
      </c>
      <c r="E381" s="93" t="s">
        <v>324</v>
      </c>
      <c r="F381" s="93"/>
      <c r="G381" s="26">
        <f t="shared" ref="G381:I382" si="123">G382</f>
        <v>5377.8</v>
      </c>
      <c r="H381" s="26">
        <f t="shared" si="123"/>
        <v>0</v>
      </c>
      <c r="I381" s="26">
        <f t="shared" si="123"/>
        <v>5377.8</v>
      </c>
    </row>
    <row r="382" spans="1:9" x14ac:dyDescent="0.2">
      <c r="A382" s="86" t="s">
        <v>36</v>
      </c>
      <c r="B382" s="93" t="s">
        <v>39</v>
      </c>
      <c r="C382" s="151" t="s">
        <v>15</v>
      </c>
      <c r="D382" s="151" t="s">
        <v>8</v>
      </c>
      <c r="E382" s="93" t="s">
        <v>365</v>
      </c>
      <c r="F382" s="93" t="s">
        <v>7</v>
      </c>
      <c r="G382" s="26">
        <f t="shared" si="123"/>
        <v>5377.8</v>
      </c>
      <c r="H382" s="26">
        <f t="shared" si="123"/>
        <v>0</v>
      </c>
      <c r="I382" s="26">
        <f t="shared" si="123"/>
        <v>5377.8</v>
      </c>
    </row>
    <row r="383" spans="1:9" x14ac:dyDescent="0.2">
      <c r="A383" s="86" t="s">
        <v>427</v>
      </c>
      <c r="B383" s="93" t="s">
        <v>39</v>
      </c>
      <c r="C383" s="151" t="s">
        <v>15</v>
      </c>
      <c r="D383" s="151" t="s">
        <v>8</v>
      </c>
      <c r="E383" s="93" t="s">
        <v>365</v>
      </c>
      <c r="F383" s="93" t="s">
        <v>196</v>
      </c>
      <c r="G383" s="26">
        <f>G386+G384</f>
        <v>5377.8</v>
      </c>
      <c r="H383" s="26">
        <f>H386+H384</f>
        <v>0</v>
      </c>
      <c r="I383" s="26">
        <f>I386+I384</f>
        <v>5377.8</v>
      </c>
    </row>
    <row r="384" spans="1:9" x14ac:dyDescent="0.2">
      <c r="A384" s="86" t="s">
        <v>198</v>
      </c>
      <c r="B384" s="93" t="s">
        <v>39</v>
      </c>
      <c r="C384" s="151" t="s">
        <v>15</v>
      </c>
      <c r="D384" s="151" t="s">
        <v>8</v>
      </c>
      <c r="E384" s="93" t="s">
        <v>365</v>
      </c>
      <c r="F384" s="93" t="s">
        <v>197</v>
      </c>
      <c r="G384" s="26">
        <f>G385</f>
        <v>5355</v>
      </c>
      <c r="H384" s="26">
        <f>H385</f>
        <v>0</v>
      </c>
      <c r="I384" s="26">
        <f>I385</f>
        <v>5355</v>
      </c>
    </row>
    <row r="385" spans="1:12" x14ac:dyDescent="0.2">
      <c r="A385" s="160" t="s">
        <v>169</v>
      </c>
      <c r="B385" s="94" t="s">
        <v>39</v>
      </c>
      <c r="C385" s="144" t="s">
        <v>15</v>
      </c>
      <c r="D385" s="144" t="s">
        <v>8</v>
      </c>
      <c r="E385" s="94" t="s">
        <v>365</v>
      </c>
      <c r="F385" s="94" t="s">
        <v>110</v>
      </c>
      <c r="G385" s="68">
        <v>5355</v>
      </c>
      <c r="H385" s="68"/>
      <c r="I385" s="68">
        <f t="shared" ref="I385" si="124">G385+H385</f>
        <v>5355</v>
      </c>
      <c r="J385" s="3"/>
      <c r="K385" s="3"/>
      <c r="L385" s="3"/>
    </row>
    <row r="386" spans="1:12" ht="25.5" x14ac:dyDescent="0.2">
      <c r="A386" s="161" t="s">
        <v>206</v>
      </c>
      <c r="B386" s="93" t="s">
        <v>39</v>
      </c>
      <c r="C386" s="151" t="s">
        <v>15</v>
      </c>
      <c r="D386" s="151" t="s">
        <v>8</v>
      </c>
      <c r="E386" s="93" t="s">
        <v>365</v>
      </c>
      <c r="F386" s="93" t="s">
        <v>203</v>
      </c>
      <c r="G386" s="26">
        <f>G387</f>
        <v>22.8</v>
      </c>
      <c r="H386" s="26">
        <f>H387</f>
        <v>0</v>
      </c>
      <c r="I386" s="26">
        <f>I387</f>
        <v>22.8</v>
      </c>
    </row>
    <row r="387" spans="1:12" ht="25.5" x14ac:dyDescent="0.2">
      <c r="A387" s="160" t="s">
        <v>170</v>
      </c>
      <c r="B387" s="94" t="s">
        <v>39</v>
      </c>
      <c r="C387" s="144" t="s">
        <v>15</v>
      </c>
      <c r="D387" s="144" t="s">
        <v>8</v>
      </c>
      <c r="E387" s="94" t="s">
        <v>365</v>
      </c>
      <c r="F387" s="94" t="s">
        <v>109</v>
      </c>
      <c r="G387" s="68">
        <v>22.8</v>
      </c>
      <c r="H387" s="68"/>
      <c r="I387" s="68">
        <f t="shared" ref="I387" si="125">G387+H387</f>
        <v>22.8</v>
      </c>
    </row>
    <row r="388" spans="1:12" x14ac:dyDescent="0.2">
      <c r="A388" s="86" t="s">
        <v>30</v>
      </c>
      <c r="B388" s="93" t="s">
        <v>39</v>
      </c>
      <c r="C388" s="151" t="s">
        <v>15</v>
      </c>
      <c r="D388" s="151" t="s">
        <v>9</v>
      </c>
      <c r="E388" s="93" t="s">
        <v>7</v>
      </c>
      <c r="F388" s="93" t="s">
        <v>7</v>
      </c>
      <c r="G388" s="26">
        <f>G389</f>
        <v>3262</v>
      </c>
      <c r="H388" s="26">
        <f>H389</f>
        <v>0</v>
      </c>
      <c r="I388" s="26">
        <f>I389</f>
        <v>3262</v>
      </c>
    </row>
    <row r="389" spans="1:12" x14ac:dyDescent="0.2">
      <c r="A389" s="86" t="s">
        <v>162</v>
      </c>
      <c r="B389" s="93" t="s">
        <v>39</v>
      </c>
      <c r="C389" s="151" t="s">
        <v>15</v>
      </c>
      <c r="D389" s="151" t="s">
        <v>9</v>
      </c>
      <c r="E389" s="93" t="s">
        <v>161</v>
      </c>
      <c r="F389" s="93"/>
      <c r="G389" s="26">
        <f>G390+G395+G402+G405</f>
        <v>3262</v>
      </c>
      <c r="H389" s="26">
        <f>H390+H395+H402+H405</f>
        <v>0</v>
      </c>
      <c r="I389" s="26">
        <f>I390+I395+I402+I405</f>
        <v>3262</v>
      </c>
    </row>
    <row r="390" spans="1:12" ht="51" x14ac:dyDescent="0.2">
      <c r="A390" s="162" t="s">
        <v>469</v>
      </c>
      <c r="B390" s="93" t="s">
        <v>39</v>
      </c>
      <c r="C390" s="151" t="s">
        <v>15</v>
      </c>
      <c r="D390" s="151" t="s">
        <v>9</v>
      </c>
      <c r="E390" s="93" t="s">
        <v>364</v>
      </c>
      <c r="F390" s="93"/>
      <c r="G390" s="26">
        <f t="shared" ref="G390:I392" si="126">G391</f>
        <v>2272.6</v>
      </c>
      <c r="H390" s="26">
        <f t="shared" si="126"/>
        <v>0</v>
      </c>
      <c r="I390" s="26">
        <f t="shared" si="126"/>
        <v>2272.6</v>
      </c>
    </row>
    <row r="391" spans="1:12" x14ac:dyDescent="0.2">
      <c r="A391" s="86" t="s">
        <v>427</v>
      </c>
      <c r="B391" s="93" t="s">
        <v>39</v>
      </c>
      <c r="C391" s="151" t="s">
        <v>15</v>
      </c>
      <c r="D391" s="151" t="s">
        <v>9</v>
      </c>
      <c r="E391" s="93" t="s">
        <v>364</v>
      </c>
      <c r="F391" s="93" t="s">
        <v>196</v>
      </c>
      <c r="G391" s="26">
        <f t="shared" si="126"/>
        <v>2272.6</v>
      </c>
      <c r="H391" s="26">
        <f t="shared" si="126"/>
        <v>0</v>
      </c>
      <c r="I391" s="26">
        <f t="shared" si="126"/>
        <v>2272.6</v>
      </c>
      <c r="J391" s="3"/>
      <c r="K391" s="3"/>
      <c r="L391" s="3"/>
    </row>
    <row r="392" spans="1:12" ht="25.5" x14ac:dyDescent="0.2">
      <c r="A392" s="86" t="s">
        <v>206</v>
      </c>
      <c r="B392" s="93" t="s">
        <v>39</v>
      </c>
      <c r="C392" s="151" t="s">
        <v>15</v>
      </c>
      <c r="D392" s="151" t="s">
        <v>9</v>
      </c>
      <c r="E392" s="93" t="s">
        <v>364</v>
      </c>
      <c r="F392" s="93" t="s">
        <v>203</v>
      </c>
      <c r="G392" s="26">
        <f t="shared" si="126"/>
        <v>2272.6</v>
      </c>
      <c r="H392" s="26">
        <f t="shared" si="126"/>
        <v>0</v>
      </c>
      <c r="I392" s="26">
        <f t="shared" si="126"/>
        <v>2272.6</v>
      </c>
    </row>
    <row r="393" spans="1:12" ht="25.5" x14ac:dyDescent="0.2">
      <c r="A393" s="86" t="s">
        <v>404</v>
      </c>
      <c r="B393" s="93" t="s">
        <v>39</v>
      </c>
      <c r="C393" s="151" t="s">
        <v>15</v>
      </c>
      <c r="D393" s="151" t="s">
        <v>9</v>
      </c>
      <c r="E393" s="93" t="s">
        <v>364</v>
      </c>
      <c r="F393" s="93" t="s">
        <v>120</v>
      </c>
      <c r="G393" s="26">
        <f t="shared" ref="G393:I393" si="127">G394</f>
        <v>2272.6</v>
      </c>
      <c r="H393" s="26">
        <f t="shared" si="127"/>
        <v>0</v>
      </c>
      <c r="I393" s="26">
        <f t="shared" si="127"/>
        <v>2272.6</v>
      </c>
    </row>
    <row r="394" spans="1:12" x14ac:dyDescent="0.2">
      <c r="A394" s="163" t="s">
        <v>90</v>
      </c>
      <c r="B394" s="94" t="s">
        <v>39</v>
      </c>
      <c r="C394" s="144" t="s">
        <v>15</v>
      </c>
      <c r="D394" s="144" t="s">
        <v>9</v>
      </c>
      <c r="E394" s="94" t="s">
        <v>364</v>
      </c>
      <c r="F394" s="94" t="s">
        <v>120</v>
      </c>
      <c r="G394" s="68">
        <v>2272.6</v>
      </c>
      <c r="H394" s="68"/>
      <c r="I394" s="68">
        <f t="shared" ref="I394" si="128">G394+H394</f>
        <v>2272.6</v>
      </c>
    </row>
    <row r="395" spans="1:12" x14ac:dyDescent="0.2">
      <c r="A395" s="86" t="s">
        <v>367</v>
      </c>
      <c r="B395" s="93" t="s">
        <v>39</v>
      </c>
      <c r="C395" s="151" t="s">
        <v>15</v>
      </c>
      <c r="D395" s="151" t="s">
        <v>9</v>
      </c>
      <c r="E395" s="93" t="s">
        <v>366</v>
      </c>
      <c r="F395" s="93" t="s">
        <v>7</v>
      </c>
      <c r="G395" s="26">
        <f>G396</f>
        <v>379.9</v>
      </c>
      <c r="H395" s="26">
        <f>H396</f>
        <v>0</v>
      </c>
      <c r="I395" s="26">
        <f>I396</f>
        <v>379.9</v>
      </c>
    </row>
    <row r="396" spans="1:12" ht="38.25" x14ac:dyDescent="0.2">
      <c r="A396" s="86" t="s">
        <v>513</v>
      </c>
      <c r="B396" s="93" t="s">
        <v>39</v>
      </c>
      <c r="C396" s="151" t="s">
        <v>15</v>
      </c>
      <c r="D396" s="151" t="s">
        <v>9</v>
      </c>
      <c r="E396" s="93" t="s">
        <v>368</v>
      </c>
      <c r="F396" s="93"/>
      <c r="G396" s="26">
        <f>G399+G401</f>
        <v>379.9</v>
      </c>
      <c r="H396" s="26">
        <f>H399+H401</f>
        <v>0</v>
      </c>
      <c r="I396" s="26">
        <f>I399+I401</f>
        <v>379.9</v>
      </c>
    </row>
    <row r="397" spans="1:12" x14ac:dyDescent="0.2">
      <c r="A397" s="86" t="s">
        <v>427</v>
      </c>
      <c r="B397" s="93" t="s">
        <v>39</v>
      </c>
      <c r="C397" s="151" t="s">
        <v>15</v>
      </c>
      <c r="D397" s="151" t="s">
        <v>9</v>
      </c>
      <c r="E397" s="93" t="s">
        <v>368</v>
      </c>
      <c r="F397" s="93" t="s">
        <v>196</v>
      </c>
      <c r="G397" s="26">
        <f>G400+G398</f>
        <v>379.9</v>
      </c>
      <c r="H397" s="26">
        <f>H400+H398</f>
        <v>0</v>
      </c>
      <c r="I397" s="26">
        <f>I400+I398</f>
        <v>379.9</v>
      </c>
    </row>
    <row r="398" spans="1:12" x14ac:dyDescent="0.2">
      <c r="A398" s="86" t="s">
        <v>198</v>
      </c>
      <c r="B398" s="93" t="s">
        <v>39</v>
      </c>
      <c r="C398" s="151" t="s">
        <v>15</v>
      </c>
      <c r="D398" s="151" t="s">
        <v>9</v>
      </c>
      <c r="E398" s="93" t="s">
        <v>368</v>
      </c>
      <c r="F398" s="93" t="s">
        <v>197</v>
      </c>
      <c r="G398" s="26">
        <f>G399</f>
        <v>378</v>
      </c>
      <c r="H398" s="26">
        <f>H399</f>
        <v>0</v>
      </c>
      <c r="I398" s="26">
        <f>I399</f>
        <v>378</v>
      </c>
    </row>
    <row r="399" spans="1:12" ht="25.5" x14ac:dyDescent="0.2">
      <c r="A399" s="163" t="s">
        <v>428</v>
      </c>
      <c r="B399" s="94" t="s">
        <v>39</v>
      </c>
      <c r="C399" s="144" t="s">
        <v>15</v>
      </c>
      <c r="D399" s="144" t="s">
        <v>9</v>
      </c>
      <c r="E399" s="94" t="s">
        <v>368</v>
      </c>
      <c r="F399" s="94" t="s">
        <v>401</v>
      </c>
      <c r="G399" s="68">
        <v>378</v>
      </c>
      <c r="H399" s="68"/>
      <c r="I399" s="68">
        <f t="shared" ref="I399" si="129">G399+H399</f>
        <v>378</v>
      </c>
    </row>
    <row r="400" spans="1:12" ht="25.5" x14ac:dyDescent="0.2">
      <c r="A400" s="86" t="s">
        <v>206</v>
      </c>
      <c r="B400" s="93" t="s">
        <v>39</v>
      </c>
      <c r="C400" s="151" t="s">
        <v>15</v>
      </c>
      <c r="D400" s="151" t="s">
        <v>9</v>
      </c>
      <c r="E400" s="93" t="s">
        <v>368</v>
      </c>
      <c r="F400" s="93" t="s">
        <v>203</v>
      </c>
      <c r="G400" s="26">
        <f>G401</f>
        <v>1.9</v>
      </c>
      <c r="H400" s="26">
        <f>H401</f>
        <v>0</v>
      </c>
      <c r="I400" s="26">
        <f>I401</f>
        <v>1.9</v>
      </c>
    </row>
    <row r="401" spans="1:9" ht="25.5" x14ac:dyDescent="0.2">
      <c r="A401" s="160" t="s">
        <v>170</v>
      </c>
      <c r="B401" s="94" t="s">
        <v>39</v>
      </c>
      <c r="C401" s="144" t="s">
        <v>15</v>
      </c>
      <c r="D401" s="144" t="s">
        <v>9</v>
      </c>
      <c r="E401" s="94" t="s">
        <v>368</v>
      </c>
      <c r="F401" s="94" t="s">
        <v>109</v>
      </c>
      <c r="G401" s="68">
        <v>1.9</v>
      </c>
      <c r="H401" s="68"/>
      <c r="I401" s="68">
        <f t="shared" ref="I401" si="130">G401+H401</f>
        <v>1.9</v>
      </c>
    </row>
    <row r="402" spans="1:9" ht="51" x14ac:dyDescent="0.2">
      <c r="A402" s="86" t="s">
        <v>500</v>
      </c>
      <c r="B402" s="93" t="s">
        <v>39</v>
      </c>
      <c r="C402" s="151" t="s">
        <v>15</v>
      </c>
      <c r="D402" s="151" t="s">
        <v>9</v>
      </c>
      <c r="E402" s="93" t="s">
        <v>499</v>
      </c>
      <c r="F402" s="93"/>
      <c r="G402" s="26">
        <f t="shared" ref="G402:I403" si="131">G403</f>
        <v>582.1</v>
      </c>
      <c r="H402" s="26">
        <f t="shared" si="131"/>
        <v>0</v>
      </c>
      <c r="I402" s="26">
        <f t="shared" si="131"/>
        <v>582.1</v>
      </c>
    </row>
    <row r="403" spans="1:9" ht="25.5" x14ac:dyDescent="0.2">
      <c r="A403" s="86" t="s">
        <v>206</v>
      </c>
      <c r="B403" s="93" t="s">
        <v>39</v>
      </c>
      <c r="C403" s="151" t="s">
        <v>15</v>
      </c>
      <c r="D403" s="151" t="s">
        <v>9</v>
      </c>
      <c r="E403" s="93" t="s">
        <v>499</v>
      </c>
      <c r="F403" s="93" t="s">
        <v>203</v>
      </c>
      <c r="G403" s="26">
        <f t="shared" si="131"/>
        <v>582.1</v>
      </c>
      <c r="H403" s="26">
        <f t="shared" si="131"/>
        <v>0</v>
      </c>
      <c r="I403" s="26">
        <f t="shared" si="131"/>
        <v>582.1</v>
      </c>
    </row>
    <row r="404" spans="1:9" x14ac:dyDescent="0.2">
      <c r="A404" s="163" t="s">
        <v>95</v>
      </c>
      <c r="B404" s="94" t="s">
        <v>39</v>
      </c>
      <c r="C404" s="144" t="s">
        <v>15</v>
      </c>
      <c r="D404" s="144" t="s">
        <v>9</v>
      </c>
      <c r="E404" s="94" t="s">
        <v>499</v>
      </c>
      <c r="F404" s="94" t="s">
        <v>94</v>
      </c>
      <c r="G404" s="68">
        <v>582.1</v>
      </c>
      <c r="H404" s="68"/>
      <c r="I404" s="68">
        <f t="shared" ref="I404" si="132">G404+H404</f>
        <v>582.1</v>
      </c>
    </row>
    <row r="405" spans="1:9" ht="63.75" x14ac:dyDescent="0.2">
      <c r="A405" s="162" t="s">
        <v>470</v>
      </c>
      <c r="B405" s="93" t="s">
        <v>39</v>
      </c>
      <c r="C405" s="150" t="s">
        <v>15</v>
      </c>
      <c r="D405" s="150" t="s">
        <v>9</v>
      </c>
      <c r="E405" s="93" t="s">
        <v>450</v>
      </c>
      <c r="F405" s="93"/>
      <c r="G405" s="26">
        <f>G406+G411</f>
        <v>27.4</v>
      </c>
      <c r="H405" s="26">
        <f>H406+H411</f>
        <v>0</v>
      </c>
      <c r="I405" s="26">
        <f>I406+I411</f>
        <v>27.4</v>
      </c>
    </row>
    <row r="406" spans="1:9" ht="48" x14ac:dyDescent="0.2">
      <c r="A406" s="73" t="s">
        <v>437</v>
      </c>
      <c r="B406" s="93" t="s">
        <v>39</v>
      </c>
      <c r="C406" s="150" t="s">
        <v>15</v>
      </c>
      <c r="D406" s="150" t="s">
        <v>9</v>
      </c>
      <c r="E406" s="93" t="s">
        <v>450</v>
      </c>
      <c r="F406" s="93" t="s">
        <v>188</v>
      </c>
      <c r="G406" s="26">
        <f t="shared" ref="G406:I407" si="133">G407</f>
        <v>26.7</v>
      </c>
      <c r="H406" s="26">
        <f t="shared" si="133"/>
        <v>0</v>
      </c>
      <c r="I406" s="26">
        <f t="shared" si="133"/>
        <v>26.7</v>
      </c>
    </row>
    <row r="407" spans="1:9" ht="25.5" x14ac:dyDescent="0.2">
      <c r="A407" s="164" t="s">
        <v>189</v>
      </c>
      <c r="B407" s="93" t="s">
        <v>39</v>
      </c>
      <c r="C407" s="150" t="s">
        <v>15</v>
      </c>
      <c r="D407" s="150" t="s">
        <v>9</v>
      </c>
      <c r="E407" s="93" t="s">
        <v>450</v>
      </c>
      <c r="F407" s="93" t="s">
        <v>187</v>
      </c>
      <c r="G407" s="26">
        <f t="shared" si="133"/>
        <v>26.7</v>
      </c>
      <c r="H407" s="26">
        <f t="shared" si="133"/>
        <v>0</v>
      </c>
      <c r="I407" s="26">
        <f t="shared" si="133"/>
        <v>26.7</v>
      </c>
    </row>
    <row r="408" spans="1:9" ht="25.5" x14ac:dyDescent="0.2">
      <c r="A408" s="75" t="s">
        <v>424</v>
      </c>
      <c r="B408" s="94" t="s">
        <v>39</v>
      </c>
      <c r="C408" s="144" t="s">
        <v>15</v>
      </c>
      <c r="D408" s="144" t="s">
        <v>9</v>
      </c>
      <c r="E408" s="94" t="s">
        <v>450</v>
      </c>
      <c r="F408" s="94" t="s">
        <v>92</v>
      </c>
      <c r="G408" s="68">
        <f>20.5+6.2</f>
        <v>26.7</v>
      </c>
      <c r="H408" s="68"/>
      <c r="I408" s="68">
        <f t="shared" ref="I408" si="134">G408+H408</f>
        <v>26.7</v>
      </c>
    </row>
    <row r="409" spans="1:9" ht="25.5" x14ac:dyDescent="0.2">
      <c r="A409" s="108" t="s">
        <v>415</v>
      </c>
      <c r="B409" s="93" t="s">
        <v>39</v>
      </c>
      <c r="C409" s="150" t="s">
        <v>15</v>
      </c>
      <c r="D409" s="150" t="s">
        <v>9</v>
      </c>
      <c r="E409" s="93" t="s">
        <v>450</v>
      </c>
      <c r="F409" s="93" t="s">
        <v>190</v>
      </c>
      <c r="G409" s="26">
        <f t="shared" ref="G409:I410" si="135">G410</f>
        <v>0.7</v>
      </c>
      <c r="H409" s="26">
        <f t="shared" si="135"/>
        <v>0</v>
      </c>
      <c r="I409" s="26">
        <f t="shared" si="135"/>
        <v>0.7</v>
      </c>
    </row>
    <row r="410" spans="1:9" ht="25.5" x14ac:dyDescent="0.2">
      <c r="A410" s="108" t="s">
        <v>416</v>
      </c>
      <c r="B410" s="93" t="s">
        <v>39</v>
      </c>
      <c r="C410" s="150" t="s">
        <v>15</v>
      </c>
      <c r="D410" s="150" t="s">
        <v>9</v>
      </c>
      <c r="E410" s="93" t="s">
        <v>450</v>
      </c>
      <c r="F410" s="93" t="s">
        <v>191</v>
      </c>
      <c r="G410" s="26">
        <f t="shared" si="135"/>
        <v>0.7</v>
      </c>
      <c r="H410" s="26">
        <f t="shared" si="135"/>
        <v>0</v>
      </c>
      <c r="I410" s="26">
        <f t="shared" si="135"/>
        <v>0.7</v>
      </c>
    </row>
    <row r="411" spans="1:9" ht="25.5" x14ac:dyDescent="0.2">
      <c r="A411" s="79" t="s">
        <v>421</v>
      </c>
      <c r="B411" s="94" t="s">
        <v>39</v>
      </c>
      <c r="C411" s="144" t="s">
        <v>15</v>
      </c>
      <c r="D411" s="144" t="s">
        <v>9</v>
      </c>
      <c r="E411" s="94" t="s">
        <v>450</v>
      </c>
      <c r="F411" s="94" t="s">
        <v>91</v>
      </c>
      <c r="G411" s="68">
        <v>0.7</v>
      </c>
      <c r="H411" s="68"/>
      <c r="I411" s="68">
        <f t="shared" ref="I411" si="136">G411+H411</f>
        <v>0.7</v>
      </c>
    </row>
    <row r="412" spans="1:9" x14ac:dyDescent="0.2">
      <c r="A412" s="86" t="s">
        <v>64</v>
      </c>
      <c r="B412" s="93" t="s">
        <v>39</v>
      </c>
      <c r="C412" s="151" t="s">
        <v>15</v>
      </c>
      <c r="D412" s="151" t="s">
        <v>11</v>
      </c>
      <c r="E412" s="154"/>
      <c r="F412" s="154"/>
      <c r="G412" s="34">
        <f>G413</f>
        <v>25167.1</v>
      </c>
      <c r="H412" s="34">
        <f>H413</f>
        <v>0</v>
      </c>
      <c r="I412" s="34">
        <f>I413</f>
        <v>25167.1</v>
      </c>
    </row>
    <row r="413" spans="1:9" x14ac:dyDescent="0.2">
      <c r="A413" s="86" t="s">
        <v>162</v>
      </c>
      <c r="B413" s="93" t="s">
        <v>39</v>
      </c>
      <c r="C413" s="140">
        <v>10</v>
      </c>
      <c r="D413" s="140">
        <v>4</v>
      </c>
      <c r="E413" s="93" t="s">
        <v>161</v>
      </c>
      <c r="F413" s="93"/>
      <c r="G413" s="26">
        <f>G419+G424+G429</f>
        <v>25167.1</v>
      </c>
      <c r="H413" s="26">
        <f>H419+H424+H429+H414</f>
        <v>0</v>
      </c>
      <c r="I413" s="26">
        <f>I419+I424+I429+I414</f>
        <v>25167.1</v>
      </c>
    </row>
    <row r="414" spans="1:9" ht="51" x14ac:dyDescent="0.2">
      <c r="A414" s="162" t="s">
        <v>471</v>
      </c>
      <c r="B414" s="93" t="s">
        <v>39</v>
      </c>
      <c r="C414" s="150" t="s">
        <v>15</v>
      </c>
      <c r="D414" s="150" t="s">
        <v>11</v>
      </c>
      <c r="E414" s="93" t="s">
        <v>546</v>
      </c>
      <c r="F414" s="154"/>
      <c r="G414" s="26"/>
      <c r="H414" s="26">
        <f t="shared" ref="H414:I417" si="137">H415</f>
        <v>6650.7</v>
      </c>
      <c r="I414" s="26">
        <f t="shared" si="137"/>
        <v>6650.7</v>
      </c>
    </row>
    <row r="415" spans="1:9" ht="26.25" customHeight="1" x14ac:dyDescent="0.2">
      <c r="A415" s="165" t="s">
        <v>405</v>
      </c>
      <c r="B415" s="93" t="s">
        <v>39</v>
      </c>
      <c r="C415" s="150" t="s">
        <v>15</v>
      </c>
      <c r="D415" s="150" t="s">
        <v>11</v>
      </c>
      <c r="E415" s="93" t="s">
        <v>546</v>
      </c>
      <c r="F415" s="154" t="s">
        <v>199</v>
      </c>
      <c r="G415" s="26"/>
      <c r="H415" s="26">
        <f t="shared" si="137"/>
        <v>6650.7</v>
      </c>
      <c r="I415" s="26">
        <f t="shared" si="137"/>
        <v>6650.7</v>
      </c>
    </row>
    <row r="416" spans="1:9" x14ac:dyDescent="0.2">
      <c r="A416" s="86" t="s">
        <v>201</v>
      </c>
      <c r="B416" s="93" t="s">
        <v>39</v>
      </c>
      <c r="C416" s="150" t="s">
        <v>15</v>
      </c>
      <c r="D416" s="150" t="s">
        <v>11</v>
      </c>
      <c r="E416" s="93" t="s">
        <v>546</v>
      </c>
      <c r="F416" s="154" t="s">
        <v>200</v>
      </c>
      <c r="G416" s="26"/>
      <c r="H416" s="26">
        <f t="shared" si="137"/>
        <v>6650.7</v>
      </c>
      <c r="I416" s="26">
        <f t="shared" si="137"/>
        <v>6650.7</v>
      </c>
    </row>
    <row r="417" spans="1:9" ht="26.25" customHeight="1" x14ac:dyDescent="0.2">
      <c r="A417" s="166" t="s">
        <v>406</v>
      </c>
      <c r="B417" s="93" t="s">
        <v>39</v>
      </c>
      <c r="C417" s="150" t="s">
        <v>15</v>
      </c>
      <c r="D417" s="150" t="s">
        <v>11</v>
      </c>
      <c r="E417" s="93" t="s">
        <v>546</v>
      </c>
      <c r="F417" s="157" t="s">
        <v>167</v>
      </c>
      <c r="G417" s="26"/>
      <c r="H417" s="26">
        <f t="shared" si="137"/>
        <v>6650.7</v>
      </c>
      <c r="I417" s="26">
        <f t="shared" si="137"/>
        <v>6650.7</v>
      </c>
    </row>
    <row r="418" spans="1:9" x14ac:dyDescent="0.2">
      <c r="A418" s="163" t="s">
        <v>88</v>
      </c>
      <c r="B418" s="94" t="s">
        <v>39</v>
      </c>
      <c r="C418" s="144" t="s">
        <v>15</v>
      </c>
      <c r="D418" s="144" t="s">
        <v>11</v>
      </c>
      <c r="E418" s="94" t="s">
        <v>546</v>
      </c>
      <c r="F418" s="94" t="s">
        <v>167</v>
      </c>
      <c r="G418" s="68"/>
      <c r="H418" s="68">
        <v>6650.7</v>
      </c>
      <c r="I418" s="68">
        <v>6650.7</v>
      </c>
    </row>
    <row r="419" spans="1:9" ht="51" x14ac:dyDescent="0.2">
      <c r="A419" s="162" t="s">
        <v>471</v>
      </c>
      <c r="B419" s="93" t="s">
        <v>39</v>
      </c>
      <c r="C419" s="150" t="s">
        <v>15</v>
      </c>
      <c r="D419" s="150" t="s">
        <v>11</v>
      </c>
      <c r="E419" s="93" t="s">
        <v>363</v>
      </c>
      <c r="F419" s="154"/>
      <c r="G419" s="26">
        <f t="shared" ref="G419:I421" si="138">G420</f>
        <v>6650.7</v>
      </c>
      <c r="H419" s="26">
        <f t="shared" si="138"/>
        <v>-6650.7</v>
      </c>
      <c r="I419" s="26">
        <f t="shared" si="138"/>
        <v>0</v>
      </c>
    </row>
    <row r="420" spans="1:9" ht="27" customHeight="1" x14ac:dyDescent="0.2">
      <c r="A420" s="165" t="s">
        <v>405</v>
      </c>
      <c r="B420" s="93" t="s">
        <v>39</v>
      </c>
      <c r="C420" s="150" t="s">
        <v>15</v>
      </c>
      <c r="D420" s="150" t="s">
        <v>11</v>
      </c>
      <c r="E420" s="93" t="s">
        <v>363</v>
      </c>
      <c r="F420" s="154" t="s">
        <v>199</v>
      </c>
      <c r="G420" s="26">
        <f t="shared" si="138"/>
        <v>6650.7</v>
      </c>
      <c r="H420" s="26">
        <f t="shared" si="138"/>
        <v>-6650.7</v>
      </c>
      <c r="I420" s="26">
        <f t="shared" si="138"/>
        <v>0</v>
      </c>
    </row>
    <row r="421" spans="1:9" x14ac:dyDescent="0.2">
      <c r="A421" s="86" t="s">
        <v>201</v>
      </c>
      <c r="B421" s="93" t="s">
        <v>39</v>
      </c>
      <c r="C421" s="150" t="s">
        <v>15</v>
      </c>
      <c r="D421" s="150" t="s">
        <v>11</v>
      </c>
      <c r="E421" s="93" t="s">
        <v>363</v>
      </c>
      <c r="F421" s="154" t="s">
        <v>200</v>
      </c>
      <c r="G421" s="26">
        <f t="shared" si="138"/>
        <v>6650.7</v>
      </c>
      <c r="H421" s="26">
        <f t="shared" si="138"/>
        <v>-6650.7</v>
      </c>
      <c r="I421" s="26">
        <f t="shared" si="138"/>
        <v>0</v>
      </c>
    </row>
    <row r="422" spans="1:9" ht="29.25" customHeight="1" x14ac:dyDescent="0.2">
      <c r="A422" s="166" t="s">
        <v>406</v>
      </c>
      <c r="B422" s="93" t="s">
        <v>39</v>
      </c>
      <c r="C422" s="150" t="s">
        <v>15</v>
      </c>
      <c r="D422" s="150" t="s">
        <v>11</v>
      </c>
      <c r="E422" s="93" t="s">
        <v>363</v>
      </c>
      <c r="F422" s="157" t="s">
        <v>167</v>
      </c>
      <c r="G422" s="26">
        <f t="shared" ref="G422:I422" si="139">G423</f>
        <v>6650.7</v>
      </c>
      <c r="H422" s="26">
        <f t="shared" si="139"/>
        <v>-6650.7</v>
      </c>
      <c r="I422" s="26">
        <f t="shared" si="139"/>
        <v>0</v>
      </c>
    </row>
    <row r="423" spans="1:9" x14ac:dyDescent="0.2">
      <c r="A423" s="163" t="s">
        <v>88</v>
      </c>
      <c r="B423" s="94" t="s">
        <v>39</v>
      </c>
      <c r="C423" s="144" t="s">
        <v>15</v>
      </c>
      <c r="D423" s="144" t="s">
        <v>11</v>
      </c>
      <c r="E423" s="94" t="s">
        <v>363</v>
      </c>
      <c r="F423" s="94" t="s">
        <v>167</v>
      </c>
      <c r="G423" s="68">
        <v>6650.7</v>
      </c>
      <c r="H423" s="68">
        <v>-6650.7</v>
      </c>
      <c r="I423" s="68">
        <f t="shared" ref="I423" si="140">G423+H423</f>
        <v>0</v>
      </c>
    </row>
    <row r="424" spans="1:9" ht="81" customHeight="1" x14ac:dyDescent="0.2">
      <c r="A424" s="162" t="s">
        <v>472</v>
      </c>
      <c r="B424" s="93" t="s">
        <v>39</v>
      </c>
      <c r="C424" s="151" t="s">
        <v>15</v>
      </c>
      <c r="D424" s="151" t="s">
        <v>11</v>
      </c>
      <c r="E424" s="93" t="s">
        <v>448</v>
      </c>
      <c r="F424" s="93"/>
      <c r="G424" s="26">
        <f t="shared" ref="G424:I427" si="141">G425</f>
        <v>18472.599999999999</v>
      </c>
      <c r="H424" s="26">
        <f t="shared" si="141"/>
        <v>0</v>
      </c>
      <c r="I424" s="26">
        <f t="shared" si="141"/>
        <v>18472.599999999999</v>
      </c>
    </row>
    <row r="425" spans="1:9" ht="25.5" x14ac:dyDescent="0.2">
      <c r="A425" s="165" t="s">
        <v>433</v>
      </c>
      <c r="B425" s="93" t="s">
        <v>39</v>
      </c>
      <c r="C425" s="151" t="s">
        <v>15</v>
      </c>
      <c r="D425" s="151" t="s">
        <v>11</v>
      </c>
      <c r="E425" s="93" t="s">
        <v>448</v>
      </c>
      <c r="F425" s="154" t="s">
        <v>199</v>
      </c>
      <c r="G425" s="26">
        <f t="shared" si="141"/>
        <v>18472.599999999999</v>
      </c>
      <c r="H425" s="26">
        <f t="shared" si="141"/>
        <v>0</v>
      </c>
      <c r="I425" s="26">
        <f t="shared" si="141"/>
        <v>18472.599999999999</v>
      </c>
    </row>
    <row r="426" spans="1:9" x14ac:dyDescent="0.2">
      <c r="A426" s="86" t="s">
        <v>201</v>
      </c>
      <c r="B426" s="93" t="s">
        <v>39</v>
      </c>
      <c r="C426" s="151" t="s">
        <v>15</v>
      </c>
      <c r="D426" s="151" t="s">
        <v>11</v>
      </c>
      <c r="E426" s="93" t="s">
        <v>448</v>
      </c>
      <c r="F426" s="154" t="s">
        <v>200</v>
      </c>
      <c r="G426" s="26">
        <f t="shared" si="141"/>
        <v>18472.599999999999</v>
      </c>
      <c r="H426" s="26">
        <f t="shared" si="141"/>
        <v>0</v>
      </c>
      <c r="I426" s="26">
        <f t="shared" si="141"/>
        <v>18472.599999999999</v>
      </c>
    </row>
    <row r="427" spans="1:9" ht="25.5" x14ac:dyDescent="0.2">
      <c r="A427" s="166" t="s">
        <v>442</v>
      </c>
      <c r="B427" s="93" t="s">
        <v>39</v>
      </c>
      <c r="C427" s="150" t="s">
        <v>15</v>
      </c>
      <c r="D427" s="150" t="s">
        <v>11</v>
      </c>
      <c r="E427" s="93" t="s">
        <v>448</v>
      </c>
      <c r="F427" s="157" t="s">
        <v>167</v>
      </c>
      <c r="G427" s="34">
        <f t="shared" si="141"/>
        <v>18472.599999999999</v>
      </c>
      <c r="H427" s="34">
        <f t="shared" si="141"/>
        <v>0</v>
      </c>
      <c r="I427" s="34">
        <f t="shared" si="141"/>
        <v>18472.599999999999</v>
      </c>
    </row>
    <row r="428" spans="1:9" x14ac:dyDescent="0.2">
      <c r="A428" s="163" t="s">
        <v>89</v>
      </c>
      <c r="B428" s="94" t="s">
        <v>39</v>
      </c>
      <c r="C428" s="144" t="s">
        <v>15</v>
      </c>
      <c r="D428" s="144" t="s">
        <v>11</v>
      </c>
      <c r="E428" s="94" t="s">
        <v>448</v>
      </c>
      <c r="F428" s="94" t="s">
        <v>167</v>
      </c>
      <c r="G428" s="68">
        <v>18472.599999999999</v>
      </c>
      <c r="H428" s="68"/>
      <c r="I428" s="68">
        <f t="shared" ref="I428" si="142">G428+H428</f>
        <v>18472.599999999999</v>
      </c>
    </row>
    <row r="429" spans="1:9" ht="89.25" x14ac:dyDescent="0.2">
      <c r="A429" s="162" t="s">
        <v>473</v>
      </c>
      <c r="B429" s="93" t="s">
        <v>39</v>
      </c>
      <c r="C429" s="151" t="s">
        <v>15</v>
      </c>
      <c r="D429" s="151" t="s">
        <v>11</v>
      </c>
      <c r="E429" s="154" t="s">
        <v>449</v>
      </c>
      <c r="F429" s="154"/>
      <c r="G429" s="34">
        <f>G430+G433</f>
        <v>43.8</v>
      </c>
      <c r="H429" s="34">
        <f>H430+H433</f>
        <v>0</v>
      </c>
      <c r="I429" s="34">
        <f>I430+I433</f>
        <v>43.8</v>
      </c>
    </row>
    <row r="430" spans="1:9" ht="48" x14ac:dyDescent="0.2">
      <c r="A430" s="73" t="s">
        <v>437</v>
      </c>
      <c r="B430" s="93" t="s">
        <v>39</v>
      </c>
      <c r="C430" s="150" t="s">
        <v>15</v>
      </c>
      <c r="D430" s="150" t="s">
        <v>11</v>
      </c>
      <c r="E430" s="154" t="s">
        <v>449</v>
      </c>
      <c r="F430" s="93" t="s">
        <v>188</v>
      </c>
      <c r="G430" s="32">
        <f t="shared" ref="G430:I431" si="143">G431</f>
        <v>42.599999999999994</v>
      </c>
      <c r="H430" s="32">
        <f t="shared" si="143"/>
        <v>0</v>
      </c>
      <c r="I430" s="32">
        <f t="shared" si="143"/>
        <v>42.599999999999994</v>
      </c>
    </row>
    <row r="431" spans="1:9" ht="25.5" x14ac:dyDescent="0.2">
      <c r="A431" s="164" t="s">
        <v>189</v>
      </c>
      <c r="B431" s="93" t="s">
        <v>39</v>
      </c>
      <c r="C431" s="150" t="s">
        <v>15</v>
      </c>
      <c r="D431" s="150" t="s">
        <v>11</v>
      </c>
      <c r="E431" s="154" t="s">
        <v>449</v>
      </c>
      <c r="F431" s="93" t="s">
        <v>187</v>
      </c>
      <c r="G431" s="32">
        <f t="shared" si="143"/>
        <v>42.599999999999994</v>
      </c>
      <c r="H431" s="32">
        <f t="shared" si="143"/>
        <v>0</v>
      </c>
      <c r="I431" s="32">
        <f t="shared" si="143"/>
        <v>42.599999999999994</v>
      </c>
    </row>
    <row r="432" spans="1:9" ht="38.25" x14ac:dyDescent="0.2">
      <c r="A432" s="75" t="s">
        <v>395</v>
      </c>
      <c r="B432" s="94" t="s">
        <v>39</v>
      </c>
      <c r="C432" s="144" t="s">
        <v>15</v>
      </c>
      <c r="D432" s="144" t="s">
        <v>11</v>
      </c>
      <c r="E432" s="94" t="s">
        <v>449</v>
      </c>
      <c r="F432" s="94" t="s">
        <v>92</v>
      </c>
      <c r="G432" s="68">
        <f>43.8-G433</f>
        <v>42.599999999999994</v>
      </c>
      <c r="H432" s="68"/>
      <c r="I432" s="68">
        <f t="shared" ref="I432" si="144">G432+H432</f>
        <v>42.599999999999994</v>
      </c>
    </row>
    <row r="433" spans="1:9" ht="25.5" x14ac:dyDescent="0.2">
      <c r="A433" s="108" t="s">
        <v>415</v>
      </c>
      <c r="B433" s="93" t="s">
        <v>39</v>
      </c>
      <c r="C433" s="150" t="s">
        <v>15</v>
      </c>
      <c r="D433" s="150" t="s">
        <v>11</v>
      </c>
      <c r="E433" s="154" t="s">
        <v>449</v>
      </c>
      <c r="F433" s="93" t="s">
        <v>190</v>
      </c>
      <c r="G433" s="32">
        <f t="shared" ref="G433:I434" si="145">G434</f>
        <v>1.2</v>
      </c>
      <c r="H433" s="32">
        <f t="shared" si="145"/>
        <v>0</v>
      </c>
      <c r="I433" s="32">
        <f t="shared" si="145"/>
        <v>1.2</v>
      </c>
    </row>
    <row r="434" spans="1:9" ht="25.5" x14ac:dyDescent="0.2">
      <c r="A434" s="108" t="s">
        <v>416</v>
      </c>
      <c r="B434" s="93" t="s">
        <v>39</v>
      </c>
      <c r="C434" s="150" t="s">
        <v>15</v>
      </c>
      <c r="D434" s="150" t="s">
        <v>11</v>
      </c>
      <c r="E434" s="154" t="s">
        <v>449</v>
      </c>
      <c r="F434" s="93" t="s">
        <v>191</v>
      </c>
      <c r="G434" s="32">
        <f t="shared" si="145"/>
        <v>1.2</v>
      </c>
      <c r="H434" s="32">
        <f t="shared" si="145"/>
        <v>0</v>
      </c>
      <c r="I434" s="32">
        <f t="shared" si="145"/>
        <v>1.2</v>
      </c>
    </row>
    <row r="435" spans="1:9" ht="25.5" x14ac:dyDescent="0.2">
      <c r="A435" s="79" t="s">
        <v>421</v>
      </c>
      <c r="B435" s="94" t="s">
        <v>39</v>
      </c>
      <c r="C435" s="144" t="s">
        <v>15</v>
      </c>
      <c r="D435" s="144" t="s">
        <v>11</v>
      </c>
      <c r="E435" s="94" t="s">
        <v>449</v>
      </c>
      <c r="F435" s="94" t="s">
        <v>91</v>
      </c>
      <c r="G435" s="68">
        <v>1.2</v>
      </c>
      <c r="H435" s="68"/>
      <c r="I435" s="68">
        <f t="shared" ref="I435" si="146">G435+H435</f>
        <v>1.2</v>
      </c>
    </row>
    <row r="436" spans="1:9" ht="13.5" x14ac:dyDescent="0.2">
      <c r="A436" s="167" t="s">
        <v>73</v>
      </c>
      <c r="B436" s="169" t="s">
        <v>39</v>
      </c>
      <c r="C436" s="170" t="s">
        <v>16</v>
      </c>
      <c r="D436" s="170" t="s">
        <v>58</v>
      </c>
      <c r="E436" s="169"/>
      <c r="F436" s="169"/>
      <c r="G436" s="171">
        <f>G437+G452</f>
        <v>18964.400000000001</v>
      </c>
      <c r="H436" s="171">
        <f>H437+H452</f>
        <v>8.6</v>
      </c>
      <c r="I436" s="171">
        <f>I437+I452</f>
        <v>18973</v>
      </c>
    </row>
    <row r="437" spans="1:9" x14ac:dyDescent="0.2">
      <c r="A437" s="5" t="s">
        <v>86</v>
      </c>
      <c r="B437" s="168" t="s">
        <v>39</v>
      </c>
      <c r="C437" s="151" t="s">
        <v>16</v>
      </c>
      <c r="D437" s="151" t="s">
        <v>8</v>
      </c>
      <c r="E437" s="168"/>
      <c r="F437" s="168"/>
      <c r="G437" s="34">
        <f>G438</f>
        <v>17039</v>
      </c>
      <c r="H437" s="34">
        <f>H438</f>
        <v>8.6</v>
      </c>
      <c r="I437" s="34">
        <f>I438</f>
        <v>17047.599999999999</v>
      </c>
    </row>
    <row r="438" spans="1:9" x14ac:dyDescent="0.2">
      <c r="A438" s="5" t="s">
        <v>162</v>
      </c>
      <c r="B438" s="93" t="s">
        <v>39</v>
      </c>
      <c r="C438" s="151" t="s">
        <v>16</v>
      </c>
      <c r="D438" s="151" t="s">
        <v>8</v>
      </c>
      <c r="E438" s="93" t="s">
        <v>161</v>
      </c>
      <c r="F438" s="93"/>
      <c r="G438" s="26">
        <f>G443+G447</f>
        <v>17039</v>
      </c>
      <c r="H438" s="26">
        <f>H443+H447+H439</f>
        <v>8.6</v>
      </c>
      <c r="I438" s="26">
        <f>I443+I447+I439</f>
        <v>17047.599999999999</v>
      </c>
    </row>
    <row r="439" spans="1:9" ht="24" x14ac:dyDescent="0.2">
      <c r="A439" s="5" t="s">
        <v>591</v>
      </c>
      <c r="B439" s="14" t="s">
        <v>39</v>
      </c>
      <c r="C439" s="13" t="s">
        <v>16</v>
      </c>
      <c r="D439" s="13" t="s">
        <v>8</v>
      </c>
      <c r="E439" s="157" t="s">
        <v>590</v>
      </c>
      <c r="F439" s="15"/>
      <c r="G439" s="26"/>
      <c r="H439" s="26">
        <f t="shared" ref="H439:I441" si="147">H440</f>
        <v>8.6</v>
      </c>
      <c r="I439" s="26">
        <f t="shared" si="147"/>
        <v>8.6</v>
      </c>
    </row>
    <row r="440" spans="1:9" ht="24" x14ac:dyDescent="0.2">
      <c r="A440" s="95" t="s">
        <v>433</v>
      </c>
      <c r="B440" s="14" t="s">
        <v>39</v>
      </c>
      <c r="C440" s="13" t="s">
        <v>16</v>
      </c>
      <c r="D440" s="13" t="s">
        <v>8</v>
      </c>
      <c r="E440" s="157" t="s">
        <v>590</v>
      </c>
      <c r="F440" s="15" t="s">
        <v>199</v>
      </c>
      <c r="G440" s="26"/>
      <c r="H440" s="26">
        <f t="shared" si="147"/>
        <v>8.6</v>
      </c>
      <c r="I440" s="26">
        <f t="shared" si="147"/>
        <v>8.6</v>
      </c>
    </row>
    <row r="441" spans="1:9" x14ac:dyDescent="0.2">
      <c r="A441" s="5" t="s">
        <v>201</v>
      </c>
      <c r="B441" s="14" t="s">
        <v>39</v>
      </c>
      <c r="C441" s="13" t="s">
        <v>16</v>
      </c>
      <c r="D441" s="13" t="s">
        <v>8</v>
      </c>
      <c r="E441" s="157" t="s">
        <v>590</v>
      </c>
      <c r="F441" s="15" t="s">
        <v>200</v>
      </c>
      <c r="G441" s="26"/>
      <c r="H441" s="26">
        <f t="shared" si="147"/>
        <v>8.6</v>
      </c>
      <c r="I441" s="26">
        <f t="shared" si="147"/>
        <v>8.6</v>
      </c>
    </row>
    <row r="442" spans="1:9" ht="24" x14ac:dyDescent="0.2">
      <c r="A442" s="77" t="s">
        <v>434</v>
      </c>
      <c r="B442" s="237" t="s">
        <v>39</v>
      </c>
      <c r="C442" s="71">
        <v>11</v>
      </c>
      <c r="D442" s="71">
        <v>1</v>
      </c>
      <c r="E442" s="94" t="s">
        <v>590</v>
      </c>
      <c r="F442" s="66" t="s">
        <v>166</v>
      </c>
      <c r="G442" s="83"/>
      <c r="H442" s="83">
        <v>8.6</v>
      </c>
      <c r="I442" s="68">
        <f>H442</f>
        <v>8.6</v>
      </c>
    </row>
    <row r="443" spans="1:9" ht="36" x14ac:dyDescent="0.2">
      <c r="A443" s="5" t="s">
        <v>212</v>
      </c>
      <c r="B443" s="93" t="s">
        <v>39</v>
      </c>
      <c r="C443" s="151" t="s">
        <v>16</v>
      </c>
      <c r="D443" s="151" t="s">
        <v>8</v>
      </c>
      <c r="E443" s="93" t="s">
        <v>213</v>
      </c>
      <c r="F443" s="93"/>
      <c r="G443" s="26">
        <f t="shared" ref="G443:I445" si="148">G444</f>
        <v>17031.900000000001</v>
      </c>
      <c r="H443" s="26">
        <f t="shared" si="148"/>
        <v>0</v>
      </c>
      <c r="I443" s="26">
        <f t="shared" si="148"/>
        <v>17031.900000000001</v>
      </c>
    </row>
    <row r="444" spans="1:9" ht="24" x14ac:dyDescent="0.2">
      <c r="A444" s="5" t="s">
        <v>183</v>
      </c>
      <c r="B444" s="93" t="s">
        <v>39</v>
      </c>
      <c r="C444" s="151" t="s">
        <v>16</v>
      </c>
      <c r="D444" s="151" t="s">
        <v>8</v>
      </c>
      <c r="E444" s="93" t="s">
        <v>213</v>
      </c>
      <c r="F444" s="93" t="s">
        <v>181</v>
      </c>
      <c r="G444" s="26">
        <f t="shared" si="148"/>
        <v>17031.900000000001</v>
      </c>
      <c r="H444" s="26">
        <f t="shared" si="148"/>
        <v>0</v>
      </c>
      <c r="I444" s="26">
        <f t="shared" si="148"/>
        <v>17031.900000000001</v>
      </c>
    </row>
    <row r="445" spans="1:9" x14ac:dyDescent="0.2">
      <c r="A445" s="5" t="s">
        <v>186</v>
      </c>
      <c r="B445" s="93" t="s">
        <v>39</v>
      </c>
      <c r="C445" s="151" t="s">
        <v>16</v>
      </c>
      <c r="D445" s="151" t="s">
        <v>8</v>
      </c>
      <c r="E445" s="93" t="s">
        <v>213</v>
      </c>
      <c r="F445" s="93" t="s">
        <v>185</v>
      </c>
      <c r="G445" s="26">
        <f t="shared" si="148"/>
        <v>17031.900000000001</v>
      </c>
      <c r="H445" s="26">
        <f t="shared" si="148"/>
        <v>0</v>
      </c>
      <c r="I445" s="26">
        <f t="shared" si="148"/>
        <v>17031.900000000001</v>
      </c>
    </row>
    <row r="446" spans="1:9" ht="36" x14ac:dyDescent="0.2">
      <c r="A446" s="27" t="s">
        <v>422</v>
      </c>
      <c r="B446" s="94" t="s">
        <v>39</v>
      </c>
      <c r="C446" s="142">
        <v>11</v>
      </c>
      <c r="D446" s="142">
        <v>1</v>
      </c>
      <c r="E446" s="94" t="s">
        <v>213</v>
      </c>
      <c r="F446" s="94" t="s">
        <v>98</v>
      </c>
      <c r="G446" s="83">
        <v>17031.900000000001</v>
      </c>
      <c r="H446" s="83"/>
      <c r="I446" s="68">
        <f t="shared" ref="I446" si="149">G446+H446</f>
        <v>17031.900000000001</v>
      </c>
    </row>
    <row r="447" spans="1:9" ht="24" x14ac:dyDescent="0.2">
      <c r="A447" s="5" t="s">
        <v>231</v>
      </c>
      <c r="B447" s="93" t="s">
        <v>39</v>
      </c>
      <c r="C447" s="151" t="s">
        <v>16</v>
      </c>
      <c r="D447" s="151" t="s">
        <v>8</v>
      </c>
      <c r="E447" s="93" t="s">
        <v>373</v>
      </c>
      <c r="F447" s="93" t="s">
        <v>7</v>
      </c>
      <c r="G447" s="37">
        <f>G449</f>
        <v>7.1</v>
      </c>
      <c r="H447" s="37">
        <f>H449</f>
        <v>0</v>
      </c>
      <c r="I447" s="37">
        <f>I449</f>
        <v>7.1</v>
      </c>
    </row>
    <row r="448" spans="1:9" x14ac:dyDescent="0.2">
      <c r="A448" s="5" t="s">
        <v>375</v>
      </c>
      <c r="B448" s="93" t="s">
        <v>39</v>
      </c>
      <c r="C448" s="151" t="s">
        <v>16</v>
      </c>
      <c r="D448" s="151" t="s">
        <v>8</v>
      </c>
      <c r="E448" s="93" t="s">
        <v>374</v>
      </c>
      <c r="F448" s="93"/>
      <c r="G448" s="37">
        <f t="shared" ref="G448:I450" si="150">G449</f>
        <v>7.1</v>
      </c>
      <c r="H448" s="37">
        <f t="shared" si="150"/>
        <v>0</v>
      </c>
      <c r="I448" s="37">
        <f t="shared" si="150"/>
        <v>7.1</v>
      </c>
    </row>
    <row r="449" spans="1:9" ht="24" x14ac:dyDescent="0.2">
      <c r="A449" s="123" t="s">
        <v>415</v>
      </c>
      <c r="B449" s="93" t="s">
        <v>39</v>
      </c>
      <c r="C449" s="151" t="s">
        <v>16</v>
      </c>
      <c r="D449" s="151" t="s">
        <v>8</v>
      </c>
      <c r="E449" s="93" t="s">
        <v>374</v>
      </c>
      <c r="F449" s="93" t="s">
        <v>190</v>
      </c>
      <c r="G449" s="37">
        <f t="shared" si="150"/>
        <v>7.1</v>
      </c>
      <c r="H449" s="37">
        <f t="shared" si="150"/>
        <v>0</v>
      </c>
      <c r="I449" s="37">
        <f t="shared" si="150"/>
        <v>7.1</v>
      </c>
    </row>
    <row r="450" spans="1:9" ht="24" x14ac:dyDescent="0.2">
      <c r="A450" s="123" t="s">
        <v>416</v>
      </c>
      <c r="B450" s="93" t="s">
        <v>39</v>
      </c>
      <c r="C450" s="151" t="s">
        <v>16</v>
      </c>
      <c r="D450" s="151" t="s">
        <v>8</v>
      </c>
      <c r="E450" s="93" t="s">
        <v>374</v>
      </c>
      <c r="F450" s="93" t="s">
        <v>191</v>
      </c>
      <c r="G450" s="37">
        <f t="shared" si="150"/>
        <v>7.1</v>
      </c>
      <c r="H450" s="37">
        <f t="shared" si="150"/>
        <v>0</v>
      </c>
      <c r="I450" s="37">
        <f t="shared" si="150"/>
        <v>7.1</v>
      </c>
    </row>
    <row r="451" spans="1:9" ht="24" x14ac:dyDescent="0.2">
      <c r="A451" s="132" t="s">
        <v>421</v>
      </c>
      <c r="B451" s="94" t="s">
        <v>39</v>
      </c>
      <c r="C451" s="142">
        <v>11</v>
      </c>
      <c r="D451" s="142">
        <v>1</v>
      </c>
      <c r="E451" s="94" t="s">
        <v>374</v>
      </c>
      <c r="F451" s="94" t="s">
        <v>91</v>
      </c>
      <c r="G451" s="83">
        <v>7.1</v>
      </c>
      <c r="H451" s="83"/>
      <c r="I451" s="68">
        <f t="shared" ref="I451" si="151">G451+H451</f>
        <v>7.1</v>
      </c>
    </row>
    <row r="452" spans="1:9" x14ac:dyDescent="0.2">
      <c r="A452" s="5" t="s">
        <v>75</v>
      </c>
      <c r="B452" s="93" t="s">
        <v>39</v>
      </c>
      <c r="C452" s="151" t="s">
        <v>16</v>
      </c>
      <c r="D452" s="151" t="s">
        <v>19</v>
      </c>
      <c r="E452" s="93" t="s">
        <v>7</v>
      </c>
      <c r="F452" s="93" t="s">
        <v>7</v>
      </c>
      <c r="G452" s="26">
        <f>G454</f>
        <v>1925.4</v>
      </c>
      <c r="H452" s="26">
        <f>H454</f>
        <v>0</v>
      </c>
      <c r="I452" s="26">
        <f>I454</f>
        <v>1925.4</v>
      </c>
    </row>
    <row r="453" spans="1:9" x14ac:dyDescent="0.2">
      <c r="A453" s="5" t="s">
        <v>162</v>
      </c>
      <c r="B453" s="93" t="s">
        <v>39</v>
      </c>
      <c r="C453" s="151" t="s">
        <v>16</v>
      </c>
      <c r="D453" s="151" t="s">
        <v>19</v>
      </c>
      <c r="E453" s="93" t="s">
        <v>161</v>
      </c>
      <c r="F453" s="93"/>
      <c r="G453" s="26">
        <f>G454</f>
        <v>1925.4</v>
      </c>
      <c r="H453" s="26">
        <f>H454</f>
        <v>0</v>
      </c>
      <c r="I453" s="26">
        <f>I454</f>
        <v>1925.4</v>
      </c>
    </row>
    <row r="454" spans="1:9" ht="24" x14ac:dyDescent="0.2">
      <c r="A454" s="5" t="s">
        <v>231</v>
      </c>
      <c r="B454" s="93" t="s">
        <v>39</v>
      </c>
      <c r="C454" s="151" t="s">
        <v>16</v>
      </c>
      <c r="D454" s="151" t="s">
        <v>19</v>
      </c>
      <c r="E454" s="93" t="s">
        <v>373</v>
      </c>
      <c r="F454" s="93" t="s">
        <v>7</v>
      </c>
      <c r="G454" s="37">
        <f>G475+G471+G467+G463+G459+G455</f>
        <v>1925.4</v>
      </c>
      <c r="H454" s="37">
        <f>H475+H471+H467+H463+H459+H455</f>
        <v>0</v>
      </c>
      <c r="I454" s="37">
        <f>I475+I471+I467+I463+I459+I455</f>
        <v>1925.4</v>
      </c>
    </row>
    <row r="455" spans="1:9" x14ac:dyDescent="0.2">
      <c r="A455" s="92" t="s">
        <v>387</v>
      </c>
      <c r="B455" s="93" t="s">
        <v>39</v>
      </c>
      <c r="C455" s="151" t="s">
        <v>16</v>
      </c>
      <c r="D455" s="151" t="s">
        <v>19</v>
      </c>
      <c r="E455" s="93" t="s">
        <v>377</v>
      </c>
      <c r="F455" s="93"/>
      <c r="G455" s="37">
        <f t="shared" ref="G455:I457" si="152">G456</f>
        <v>35</v>
      </c>
      <c r="H455" s="37">
        <f t="shared" si="152"/>
        <v>0</v>
      </c>
      <c r="I455" s="37">
        <f t="shared" si="152"/>
        <v>35</v>
      </c>
    </row>
    <row r="456" spans="1:9" ht="24" x14ac:dyDescent="0.2">
      <c r="A456" s="111" t="s">
        <v>415</v>
      </c>
      <c r="B456" s="93" t="s">
        <v>39</v>
      </c>
      <c r="C456" s="151" t="s">
        <v>16</v>
      </c>
      <c r="D456" s="151" t="s">
        <v>19</v>
      </c>
      <c r="E456" s="93" t="s">
        <v>377</v>
      </c>
      <c r="F456" s="93" t="s">
        <v>190</v>
      </c>
      <c r="G456" s="37">
        <f t="shared" si="152"/>
        <v>35</v>
      </c>
      <c r="H456" s="37">
        <f t="shared" si="152"/>
        <v>0</v>
      </c>
      <c r="I456" s="37">
        <f t="shared" si="152"/>
        <v>35</v>
      </c>
    </row>
    <row r="457" spans="1:9" ht="24" x14ac:dyDescent="0.2">
      <c r="A457" s="111" t="s">
        <v>416</v>
      </c>
      <c r="B457" s="93" t="s">
        <v>39</v>
      </c>
      <c r="C457" s="151" t="s">
        <v>16</v>
      </c>
      <c r="D457" s="151" t="s">
        <v>19</v>
      </c>
      <c r="E457" s="93" t="s">
        <v>377</v>
      </c>
      <c r="F457" s="93" t="s">
        <v>191</v>
      </c>
      <c r="G457" s="37">
        <f t="shared" si="152"/>
        <v>35</v>
      </c>
      <c r="H457" s="37">
        <f t="shared" si="152"/>
        <v>0</v>
      </c>
      <c r="I457" s="37">
        <f t="shared" si="152"/>
        <v>35</v>
      </c>
    </row>
    <row r="458" spans="1:9" ht="24" x14ac:dyDescent="0.2">
      <c r="A458" s="124" t="s">
        <v>421</v>
      </c>
      <c r="B458" s="94" t="s">
        <v>39</v>
      </c>
      <c r="C458" s="144" t="s">
        <v>16</v>
      </c>
      <c r="D458" s="144" t="s">
        <v>19</v>
      </c>
      <c r="E458" s="94" t="s">
        <v>377</v>
      </c>
      <c r="F458" s="94" t="s">
        <v>91</v>
      </c>
      <c r="G458" s="83">
        <v>35</v>
      </c>
      <c r="H458" s="83"/>
      <c r="I458" s="68">
        <f t="shared" ref="I458" si="153">G458+H458</f>
        <v>35</v>
      </c>
    </row>
    <row r="459" spans="1:9" x14ac:dyDescent="0.2">
      <c r="A459" s="92" t="s">
        <v>386</v>
      </c>
      <c r="B459" s="93" t="s">
        <v>39</v>
      </c>
      <c r="C459" s="151" t="s">
        <v>16</v>
      </c>
      <c r="D459" s="151" t="s">
        <v>19</v>
      </c>
      <c r="E459" s="93" t="s">
        <v>378</v>
      </c>
      <c r="F459" s="93"/>
      <c r="G459" s="37">
        <f t="shared" ref="G459:I461" si="154">G460</f>
        <v>35</v>
      </c>
      <c r="H459" s="37">
        <f t="shared" si="154"/>
        <v>0</v>
      </c>
      <c r="I459" s="37">
        <f t="shared" si="154"/>
        <v>35</v>
      </c>
    </row>
    <row r="460" spans="1:9" ht="24" x14ac:dyDescent="0.2">
      <c r="A460" s="111" t="s">
        <v>415</v>
      </c>
      <c r="B460" s="93" t="s">
        <v>39</v>
      </c>
      <c r="C460" s="151" t="s">
        <v>16</v>
      </c>
      <c r="D460" s="151" t="s">
        <v>19</v>
      </c>
      <c r="E460" s="93" t="s">
        <v>378</v>
      </c>
      <c r="F460" s="93" t="s">
        <v>190</v>
      </c>
      <c r="G460" s="37">
        <f t="shared" si="154"/>
        <v>35</v>
      </c>
      <c r="H460" s="37">
        <f t="shared" si="154"/>
        <v>0</v>
      </c>
      <c r="I460" s="37">
        <f t="shared" si="154"/>
        <v>35</v>
      </c>
    </row>
    <row r="461" spans="1:9" ht="24" x14ac:dyDescent="0.2">
      <c r="A461" s="111" t="s">
        <v>416</v>
      </c>
      <c r="B461" s="93" t="s">
        <v>39</v>
      </c>
      <c r="C461" s="151" t="s">
        <v>16</v>
      </c>
      <c r="D461" s="151" t="s">
        <v>19</v>
      </c>
      <c r="E461" s="93" t="s">
        <v>378</v>
      </c>
      <c r="F461" s="93" t="s">
        <v>191</v>
      </c>
      <c r="G461" s="37">
        <f t="shared" si="154"/>
        <v>35</v>
      </c>
      <c r="H461" s="37">
        <f t="shared" si="154"/>
        <v>0</v>
      </c>
      <c r="I461" s="37">
        <f t="shared" si="154"/>
        <v>35</v>
      </c>
    </row>
    <row r="462" spans="1:9" ht="24" x14ac:dyDescent="0.2">
      <c r="A462" s="124" t="s">
        <v>421</v>
      </c>
      <c r="B462" s="94" t="s">
        <v>39</v>
      </c>
      <c r="C462" s="144" t="s">
        <v>16</v>
      </c>
      <c r="D462" s="144" t="s">
        <v>19</v>
      </c>
      <c r="E462" s="94" t="s">
        <v>378</v>
      </c>
      <c r="F462" s="94" t="s">
        <v>91</v>
      </c>
      <c r="G462" s="83">
        <v>35</v>
      </c>
      <c r="H462" s="83"/>
      <c r="I462" s="68">
        <f t="shared" ref="I462" si="155">G462+H462</f>
        <v>35</v>
      </c>
    </row>
    <row r="463" spans="1:9" ht="24" x14ac:dyDescent="0.2">
      <c r="A463" s="92" t="s">
        <v>385</v>
      </c>
      <c r="B463" s="93" t="s">
        <v>39</v>
      </c>
      <c r="C463" s="151" t="s">
        <v>16</v>
      </c>
      <c r="D463" s="151" t="s">
        <v>19</v>
      </c>
      <c r="E463" s="93" t="s">
        <v>379</v>
      </c>
      <c r="F463" s="93"/>
      <c r="G463" s="37">
        <f t="shared" ref="G463:I465" si="156">G464</f>
        <v>60</v>
      </c>
      <c r="H463" s="37">
        <f t="shared" si="156"/>
        <v>0</v>
      </c>
      <c r="I463" s="37">
        <f t="shared" si="156"/>
        <v>60</v>
      </c>
    </row>
    <row r="464" spans="1:9" ht="24" x14ac:dyDescent="0.2">
      <c r="A464" s="111" t="s">
        <v>415</v>
      </c>
      <c r="B464" s="93" t="s">
        <v>39</v>
      </c>
      <c r="C464" s="151" t="s">
        <v>16</v>
      </c>
      <c r="D464" s="151" t="s">
        <v>19</v>
      </c>
      <c r="E464" s="93" t="s">
        <v>379</v>
      </c>
      <c r="F464" s="93" t="s">
        <v>190</v>
      </c>
      <c r="G464" s="37">
        <f t="shared" si="156"/>
        <v>60</v>
      </c>
      <c r="H464" s="37">
        <f t="shared" si="156"/>
        <v>0</v>
      </c>
      <c r="I464" s="37">
        <f t="shared" si="156"/>
        <v>60</v>
      </c>
    </row>
    <row r="465" spans="1:9" ht="24" x14ac:dyDescent="0.2">
      <c r="A465" s="111" t="s">
        <v>416</v>
      </c>
      <c r="B465" s="93" t="s">
        <v>39</v>
      </c>
      <c r="C465" s="151" t="s">
        <v>16</v>
      </c>
      <c r="D465" s="151" t="s">
        <v>19</v>
      </c>
      <c r="E465" s="93" t="s">
        <v>379</v>
      </c>
      <c r="F465" s="93" t="s">
        <v>191</v>
      </c>
      <c r="G465" s="37">
        <f t="shared" si="156"/>
        <v>60</v>
      </c>
      <c r="H465" s="37">
        <f t="shared" si="156"/>
        <v>0</v>
      </c>
      <c r="I465" s="37">
        <f t="shared" si="156"/>
        <v>60</v>
      </c>
    </row>
    <row r="466" spans="1:9" ht="24" x14ac:dyDescent="0.2">
      <c r="A466" s="124" t="s">
        <v>421</v>
      </c>
      <c r="B466" s="94" t="s">
        <v>39</v>
      </c>
      <c r="C466" s="144" t="s">
        <v>16</v>
      </c>
      <c r="D466" s="144" t="s">
        <v>19</v>
      </c>
      <c r="E466" s="94" t="s">
        <v>379</v>
      </c>
      <c r="F466" s="94" t="s">
        <v>91</v>
      </c>
      <c r="G466" s="83">
        <v>60</v>
      </c>
      <c r="H466" s="83"/>
      <c r="I466" s="68">
        <f t="shared" ref="I466" si="157">G466+H466</f>
        <v>60</v>
      </c>
    </row>
    <row r="467" spans="1:9" x14ac:dyDescent="0.2">
      <c r="A467" s="92" t="s">
        <v>384</v>
      </c>
      <c r="B467" s="93" t="s">
        <v>39</v>
      </c>
      <c r="C467" s="151" t="s">
        <v>16</v>
      </c>
      <c r="D467" s="151" t="s">
        <v>19</v>
      </c>
      <c r="E467" s="93" t="s">
        <v>380</v>
      </c>
      <c r="F467" s="93"/>
      <c r="G467" s="37">
        <f t="shared" ref="G467:I469" si="158">G468</f>
        <v>1575.4</v>
      </c>
      <c r="H467" s="37">
        <f t="shared" si="158"/>
        <v>0</v>
      </c>
      <c r="I467" s="37">
        <f t="shared" si="158"/>
        <v>1575.4</v>
      </c>
    </row>
    <row r="468" spans="1:9" ht="24" x14ac:dyDescent="0.2">
      <c r="A468" s="111" t="s">
        <v>415</v>
      </c>
      <c r="B468" s="93" t="s">
        <v>39</v>
      </c>
      <c r="C468" s="151" t="s">
        <v>16</v>
      </c>
      <c r="D468" s="151" t="s">
        <v>19</v>
      </c>
      <c r="E468" s="93" t="s">
        <v>380</v>
      </c>
      <c r="F468" s="93" t="s">
        <v>190</v>
      </c>
      <c r="G468" s="37">
        <f t="shared" si="158"/>
        <v>1575.4</v>
      </c>
      <c r="H468" s="37">
        <f t="shared" si="158"/>
        <v>0</v>
      </c>
      <c r="I468" s="37">
        <f t="shared" si="158"/>
        <v>1575.4</v>
      </c>
    </row>
    <row r="469" spans="1:9" ht="24" x14ac:dyDescent="0.2">
      <c r="A469" s="111" t="s">
        <v>416</v>
      </c>
      <c r="B469" s="93" t="s">
        <v>39</v>
      </c>
      <c r="C469" s="151" t="s">
        <v>16</v>
      </c>
      <c r="D469" s="151" t="s">
        <v>19</v>
      </c>
      <c r="E469" s="93" t="s">
        <v>380</v>
      </c>
      <c r="F469" s="93" t="s">
        <v>191</v>
      </c>
      <c r="G469" s="37">
        <f t="shared" si="158"/>
        <v>1575.4</v>
      </c>
      <c r="H469" s="37">
        <f t="shared" si="158"/>
        <v>0</v>
      </c>
      <c r="I469" s="37">
        <f t="shared" si="158"/>
        <v>1575.4</v>
      </c>
    </row>
    <row r="470" spans="1:9" ht="24" x14ac:dyDescent="0.2">
      <c r="A470" s="124" t="s">
        <v>421</v>
      </c>
      <c r="B470" s="94" t="s">
        <v>39</v>
      </c>
      <c r="C470" s="144" t="s">
        <v>16</v>
      </c>
      <c r="D470" s="144" t="s">
        <v>19</v>
      </c>
      <c r="E470" s="94" t="s">
        <v>380</v>
      </c>
      <c r="F470" s="94" t="s">
        <v>91</v>
      </c>
      <c r="G470" s="83">
        <v>1575.4</v>
      </c>
      <c r="H470" s="83"/>
      <c r="I470" s="68">
        <f t="shared" ref="I470" si="159">G470+H470</f>
        <v>1575.4</v>
      </c>
    </row>
    <row r="471" spans="1:9" ht="24" x14ac:dyDescent="0.2">
      <c r="A471" s="92" t="s">
        <v>383</v>
      </c>
      <c r="B471" s="93" t="s">
        <v>39</v>
      </c>
      <c r="C471" s="151" t="s">
        <v>16</v>
      </c>
      <c r="D471" s="151" t="s">
        <v>19</v>
      </c>
      <c r="E471" s="93" t="s">
        <v>381</v>
      </c>
      <c r="F471" s="93"/>
      <c r="G471" s="37">
        <f t="shared" ref="G471:I473" si="160">G472</f>
        <v>170</v>
      </c>
      <c r="H471" s="37">
        <f t="shared" si="160"/>
        <v>0</v>
      </c>
      <c r="I471" s="37">
        <f t="shared" si="160"/>
        <v>170</v>
      </c>
    </row>
    <row r="472" spans="1:9" ht="24" x14ac:dyDescent="0.2">
      <c r="A472" s="111" t="s">
        <v>415</v>
      </c>
      <c r="B472" s="93" t="s">
        <v>39</v>
      </c>
      <c r="C472" s="151" t="s">
        <v>16</v>
      </c>
      <c r="D472" s="151" t="s">
        <v>19</v>
      </c>
      <c r="E472" s="93" t="s">
        <v>381</v>
      </c>
      <c r="F472" s="93" t="s">
        <v>190</v>
      </c>
      <c r="G472" s="37">
        <f t="shared" si="160"/>
        <v>170</v>
      </c>
      <c r="H472" s="37">
        <f t="shared" si="160"/>
        <v>0</v>
      </c>
      <c r="I472" s="37">
        <f t="shared" si="160"/>
        <v>170</v>
      </c>
    </row>
    <row r="473" spans="1:9" ht="24" x14ac:dyDescent="0.2">
      <c r="A473" s="111" t="s">
        <v>416</v>
      </c>
      <c r="B473" s="93" t="s">
        <v>39</v>
      </c>
      <c r="C473" s="151" t="s">
        <v>16</v>
      </c>
      <c r="D473" s="151" t="s">
        <v>19</v>
      </c>
      <c r="E473" s="93" t="s">
        <v>381</v>
      </c>
      <c r="F473" s="93" t="s">
        <v>191</v>
      </c>
      <c r="G473" s="37">
        <f t="shared" si="160"/>
        <v>170</v>
      </c>
      <c r="H473" s="37">
        <f t="shared" si="160"/>
        <v>0</v>
      </c>
      <c r="I473" s="37">
        <f t="shared" si="160"/>
        <v>170</v>
      </c>
    </row>
    <row r="474" spans="1:9" ht="24" x14ac:dyDescent="0.2">
      <c r="A474" s="124" t="s">
        <v>421</v>
      </c>
      <c r="B474" s="94" t="s">
        <v>39</v>
      </c>
      <c r="C474" s="144" t="s">
        <v>16</v>
      </c>
      <c r="D474" s="144" t="s">
        <v>19</v>
      </c>
      <c r="E474" s="94" t="s">
        <v>381</v>
      </c>
      <c r="F474" s="94" t="s">
        <v>91</v>
      </c>
      <c r="G474" s="83">
        <v>170</v>
      </c>
      <c r="H474" s="83"/>
      <c r="I474" s="68">
        <f t="shared" ref="I474" si="161">G474+H474</f>
        <v>170</v>
      </c>
    </row>
    <row r="475" spans="1:9" x14ac:dyDescent="0.2">
      <c r="A475" s="92" t="s">
        <v>376</v>
      </c>
      <c r="B475" s="93" t="s">
        <v>39</v>
      </c>
      <c r="C475" s="151" t="s">
        <v>16</v>
      </c>
      <c r="D475" s="151" t="s">
        <v>19</v>
      </c>
      <c r="E475" s="93" t="s">
        <v>382</v>
      </c>
      <c r="F475" s="93"/>
      <c r="G475" s="37">
        <f t="shared" ref="G475:I477" si="162">G476</f>
        <v>50</v>
      </c>
      <c r="H475" s="37">
        <f t="shared" si="162"/>
        <v>0</v>
      </c>
      <c r="I475" s="37">
        <f t="shared" si="162"/>
        <v>50</v>
      </c>
    </row>
    <row r="476" spans="1:9" ht="24" x14ac:dyDescent="0.2">
      <c r="A476" s="123" t="s">
        <v>415</v>
      </c>
      <c r="B476" s="93" t="s">
        <v>39</v>
      </c>
      <c r="C476" s="151" t="s">
        <v>16</v>
      </c>
      <c r="D476" s="151" t="s">
        <v>19</v>
      </c>
      <c r="E476" s="93" t="s">
        <v>382</v>
      </c>
      <c r="F476" s="93" t="s">
        <v>190</v>
      </c>
      <c r="G476" s="37">
        <f t="shared" si="162"/>
        <v>50</v>
      </c>
      <c r="H476" s="37">
        <f t="shared" si="162"/>
        <v>0</v>
      </c>
      <c r="I476" s="37">
        <f t="shared" si="162"/>
        <v>50</v>
      </c>
    </row>
    <row r="477" spans="1:9" ht="24" x14ac:dyDescent="0.2">
      <c r="A477" s="123" t="s">
        <v>416</v>
      </c>
      <c r="B477" s="93" t="s">
        <v>39</v>
      </c>
      <c r="C477" s="151" t="s">
        <v>16</v>
      </c>
      <c r="D477" s="151" t="s">
        <v>19</v>
      </c>
      <c r="E477" s="93" t="s">
        <v>382</v>
      </c>
      <c r="F477" s="93" t="s">
        <v>191</v>
      </c>
      <c r="G477" s="37">
        <f t="shared" si="162"/>
        <v>50</v>
      </c>
      <c r="H477" s="37">
        <f t="shared" si="162"/>
        <v>0</v>
      </c>
      <c r="I477" s="37">
        <f t="shared" si="162"/>
        <v>50</v>
      </c>
    </row>
    <row r="478" spans="1:9" ht="24" x14ac:dyDescent="0.2">
      <c r="A478" s="132" t="s">
        <v>421</v>
      </c>
      <c r="B478" s="94" t="s">
        <v>39</v>
      </c>
      <c r="C478" s="142">
        <v>11</v>
      </c>
      <c r="D478" s="142">
        <v>2</v>
      </c>
      <c r="E478" s="94" t="s">
        <v>382</v>
      </c>
      <c r="F478" s="94" t="s">
        <v>91</v>
      </c>
      <c r="G478" s="83">
        <v>50</v>
      </c>
      <c r="H478" s="83"/>
      <c r="I478" s="68">
        <f t="shared" ref="I478" si="163">G478+H478</f>
        <v>50</v>
      </c>
    </row>
    <row r="479" spans="1:9" ht="31.5" x14ac:dyDescent="0.2">
      <c r="A479" s="236" t="s">
        <v>159</v>
      </c>
      <c r="B479" s="275" t="s">
        <v>40</v>
      </c>
      <c r="C479" s="278"/>
      <c r="D479" s="278"/>
      <c r="E479" s="275" t="s">
        <v>7</v>
      </c>
      <c r="F479" s="275" t="s">
        <v>7</v>
      </c>
      <c r="G479" s="277">
        <f>G480+G530+G582+G712</f>
        <v>175665.7</v>
      </c>
      <c r="H479" s="277">
        <f>H480+H530+H582+H712</f>
        <v>12445.4</v>
      </c>
      <c r="I479" s="277">
        <f>I480+I530+I582+I712</f>
        <v>188111.1</v>
      </c>
    </row>
    <row r="480" spans="1:9" x14ac:dyDescent="0.2">
      <c r="A480" s="41" t="s">
        <v>52</v>
      </c>
      <c r="B480" s="23" t="s">
        <v>40</v>
      </c>
      <c r="C480" s="43">
        <v>4</v>
      </c>
      <c r="D480" s="43">
        <v>0</v>
      </c>
      <c r="E480" s="23"/>
      <c r="F480" s="23"/>
      <c r="G480" s="25">
        <f>G481+G488</f>
        <v>21457.3</v>
      </c>
      <c r="H480" s="25">
        <f>H481+H488</f>
        <v>119.3</v>
      </c>
      <c r="I480" s="25">
        <f>I481+I488</f>
        <v>21576.6</v>
      </c>
    </row>
    <row r="481" spans="1:9" x14ac:dyDescent="0.2">
      <c r="A481" s="5" t="s">
        <v>152</v>
      </c>
      <c r="B481" s="11" t="s">
        <v>40</v>
      </c>
      <c r="C481" s="10">
        <v>4</v>
      </c>
      <c r="D481" s="10">
        <v>1</v>
      </c>
      <c r="E481" s="11"/>
      <c r="F481" s="11"/>
      <c r="G481" s="26">
        <f t="shared" ref="G481:I483" si="164">G482</f>
        <v>12.5</v>
      </c>
      <c r="H481" s="26">
        <f t="shared" si="164"/>
        <v>0</v>
      </c>
      <c r="I481" s="26">
        <f t="shared" si="164"/>
        <v>12.5</v>
      </c>
    </row>
    <row r="482" spans="1:9" x14ac:dyDescent="0.2">
      <c r="A482" s="5" t="s">
        <v>162</v>
      </c>
      <c r="B482" s="11" t="s">
        <v>40</v>
      </c>
      <c r="C482" s="10">
        <v>4</v>
      </c>
      <c r="D482" s="10">
        <v>1</v>
      </c>
      <c r="E482" s="11" t="s">
        <v>161</v>
      </c>
      <c r="F482" s="11"/>
      <c r="G482" s="26">
        <f t="shared" si="164"/>
        <v>12.5</v>
      </c>
      <c r="H482" s="26">
        <f t="shared" si="164"/>
        <v>0</v>
      </c>
      <c r="I482" s="26">
        <f t="shared" si="164"/>
        <v>12.5</v>
      </c>
    </row>
    <row r="483" spans="1:9" ht="24" x14ac:dyDescent="0.2">
      <c r="A483" s="5" t="s">
        <v>227</v>
      </c>
      <c r="B483" s="11" t="s">
        <v>40</v>
      </c>
      <c r="C483" s="10">
        <v>4</v>
      </c>
      <c r="D483" s="10">
        <v>1</v>
      </c>
      <c r="E483" s="22" t="s">
        <v>261</v>
      </c>
      <c r="F483" s="11"/>
      <c r="G483" s="26">
        <f t="shared" si="164"/>
        <v>12.5</v>
      </c>
      <c r="H483" s="26">
        <f t="shared" si="164"/>
        <v>0</v>
      </c>
      <c r="I483" s="26">
        <f t="shared" si="164"/>
        <v>12.5</v>
      </c>
    </row>
    <row r="484" spans="1:9" x14ac:dyDescent="0.2">
      <c r="A484" s="5" t="s">
        <v>262</v>
      </c>
      <c r="B484" s="11" t="s">
        <v>40</v>
      </c>
      <c r="C484" s="10">
        <v>4</v>
      </c>
      <c r="D484" s="10">
        <v>1</v>
      </c>
      <c r="E484" s="22" t="s">
        <v>264</v>
      </c>
      <c r="F484" s="11"/>
      <c r="G484" s="26">
        <f>G487</f>
        <v>12.5</v>
      </c>
      <c r="H484" s="26">
        <f>H487</f>
        <v>0</v>
      </c>
      <c r="I484" s="26">
        <f>I487</f>
        <v>12.5</v>
      </c>
    </row>
    <row r="485" spans="1:9" ht="24" x14ac:dyDescent="0.2">
      <c r="A485" s="123" t="s">
        <v>415</v>
      </c>
      <c r="B485" s="11" t="s">
        <v>40</v>
      </c>
      <c r="C485" s="10">
        <v>4</v>
      </c>
      <c r="D485" s="10">
        <v>1</v>
      </c>
      <c r="E485" s="22" t="s">
        <v>264</v>
      </c>
      <c r="F485" s="11" t="s">
        <v>190</v>
      </c>
      <c r="G485" s="26">
        <f t="shared" ref="G485:I486" si="165">G486</f>
        <v>12.5</v>
      </c>
      <c r="H485" s="26">
        <f t="shared" si="165"/>
        <v>0</v>
      </c>
      <c r="I485" s="26">
        <f t="shared" si="165"/>
        <v>12.5</v>
      </c>
    </row>
    <row r="486" spans="1:9" ht="24" x14ac:dyDescent="0.2">
      <c r="A486" s="123" t="s">
        <v>416</v>
      </c>
      <c r="B486" s="11" t="s">
        <v>40</v>
      </c>
      <c r="C486" s="10">
        <v>4</v>
      </c>
      <c r="D486" s="10">
        <v>1</v>
      </c>
      <c r="E486" s="22" t="s">
        <v>264</v>
      </c>
      <c r="F486" s="11" t="s">
        <v>191</v>
      </c>
      <c r="G486" s="26">
        <f t="shared" si="165"/>
        <v>12.5</v>
      </c>
      <c r="H486" s="26">
        <f t="shared" si="165"/>
        <v>0</v>
      </c>
      <c r="I486" s="26">
        <f t="shared" si="165"/>
        <v>12.5</v>
      </c>
    </row>
    <row r="487" spans="1:9" ht="25.5" x14ac:dyDescent="0.2">
      <c r="A487" s="79" t="s">
        <v>421</v>
      </c>
      <c r="B487" s="66" t="s">
        <v>40</v>
      </c>
      <c r="C487" s="71">
        <v>4</v>
      </c>
      <c r="D487" s="71">
        <v>1</v>
      </c>
      <c r="E487" s="66" t="s">
        <v>264</v>
      </c>
      <c r="F487" s="66" t="s">
        <v>91</v>
      </c>
      <c r="G487" s="68">
        <v>12.5</v>
      </c>
      <c r="H487" s="68"/>
      <c r="I487" s="68">
        <f t="shared" ref="I487" si="166">G487+H487</f>
        <v>12.5</v>
      </c>
    </row>
    <row r="488" spans="1:9" x14ac:dyDescent="0.2">
      <c r="A488" s="5" t="s">
        <v>29</v>
      </c>
      <c r="B488" s="11" t="s">
        <v>40</v>
      </c>
      <c r="C488" s="10">
        <v>4</v>
      </c>
      <c r="D488" s="10">
        <v>12</v>
      </c>
      <c r="E488" s="76"/>
      <c r="F488" s="56"/>
      <c r="G488" s="26">
        <f>G489+G526+G522</f>
        <v>21444.799999999999</v>
      </c>
      <c r="H488" s="26">
        <f>H489+H526+H522</f>
        <v>119.3</v>
      </c>
      <c r="I488" s="26">
        <f>I489+I526+I522</f>
        <v>21564.1</v>
      </c>
    </row>
    <row r="489" spans="1:9" x14ac:dyDescent="0.2">
      <c r="A489" s="5" t="s">
        <v>162</v>
      </c>
      <c r="B489" s="11" t="s">
        <v>40</v>
      </c>
      <c r="C489" s="13" t="s">
        <v>11</v>
      </c>
      <c r="D489" s="13" t="s">
        <v>28</v>
      </c>
      <c r="E489" s="11" t="s">
        <v>161</v>
      </c>
      <c r="F489" s="56"/>
      <c r="G489" s="26">
        <f>G490</f>
        <v>20767.2</v>
      </c>
      <c r="H489" s="26">
        <f>H490</f>
        <v>0</v>
      </c>
      <c r="I489" s="26">
        <f>I490</f>
        <v>20767.2</v>
      </c>
    </row>
    <row r="490" spans="1:9" x14ac:dyDescent="0.2">
      <c r="A490" s="5" t="s">
        <v>228</v>
      </c>
      <c r="B490" s="11" t="s">
        <v>40</v>
      </c>
      <c r="C490" s="10">
        <v>4</v>
      </c>
      <c r="D490" s="10">
        <v>12</v>
      </c>
      <c r="E490" s="11" t="s">
        <v>265</v>
      </c>
      <c r="F490" s="89"/>
      <c r="G490" s="26">
        <f>G491+G495+G502+G510+G514+G518</f>
        <v>20767.2</v>
      </c>
      <c r="H490" s="26">
        <f>H491+H495+H502+H510+H514+H518</f>
        <v>0</v>
      </c>
      <c r="I490" s="26">
        <f>I491+I495+I502+I510+I514+I518</f>
        <v>20767.2</v>
      </c>
    </row>
    <row r="491" spans="1:9" ht="24" x14ac:dyDescent="0.2">
      <c r="A491" s="5" t="s">
        <v>313</v>
      </c>
      <c r="B491" s="11" t="s">
        <v>40</v>
      </c>
      <c r="C491" s="10">
        <v>4</v>
      </c>
      <c r="D491" s="10">
        <v>12</v>
      </c>
      <c r="E491" s="11" t="s">
        <v>266</v>
      </c>
      <c r="F491" s="89"/>
      <c r="G491" s="26">
        <f>G494</f>
        <v>50</v>
      </c>
      <c r="H491" s="26">
        <f>H494</f>
        <v>0</v>
      </c>
      <c r="I491" s="26">
        <f>I494</f>
        <v>50</v>
      </c>
    </row>
    <row r="492" spans="1:9" ht="24" x14ac:dyDescent="0.2">
      <c r="A492" s="123" t="s">
        <v>415</v>
      </c>
      <c r="B492" s="11" t="s">
        <v>40</v>
      </c>
      <c r="C492" s="10">
        <v>4</v>
      </c>
      <c r="D492" s="10">
        <v>12</v>
      </c>
      <c r="E492" s="11" t="s">
        <v>266</v>
      </c>
      <c r="F492" s="11" t="s">
        <v>190</v>
      </c>
      <c r="G492" s="26">
        <f t="shared" ref="G492:I493" si="167">G493</f>
        <v>50</v>
      </c>
      <c r="H492" s="26">
        <f t="shared" si="167"/>
        <v>0</v>
      </c>
      <c r="I492" s="26">
        <f t="shared" si="167"/>
        <v>50</v>
      </c>
    </row>
    <row r="493" spans="1:9" ht="24" x14ac:dyDescent="0.2">
      <c r="A493" s="123" t="s">
        <v>416</v>
      </c>
      <c r="B493" s="11" t="s">
        <v>40</v>
      </c>
      <c r="C493" s="10">
        <v>4</v>
      </c>
      <c r="D493" s="10">
        <v>12</v>
      </c>
      <c r="E493" s="11" t="s">
        <v>266</v>
      </c>
      <c r="F493" s="11" t="s">
        <v>191</v>
      </c>
      <c r="G493" s="26">
        <f t="shared" si="167"/>
        <v>50</v>
      </c>
      <c r="H493" s="26">
        <f t="shared" si="167"/>
        <v>0</v>
      </c>
      <c r="I493" s="26">
        <f t="shared" si="167"/>
        <v>50</v>
      </c>
    </row>
    <row r="494" spans="1:9" ht="24" x14ac:dyDescent="0.2">
      <c r="A494" s="124" t="s">
        <v>421</v>
      </c>
      <c r="B494" s="66" t="s">
        <v>40</v>
      </c>
      <c r="C494" s="71">
        <v>4</v>
      </c>
      <c r="D494" s="71">
        <v>12</v>
      </c>
      <c r="E494" s="66" t="s">
        <v>266</v>
      </c>
      <c r="F494" s="87" t="s">
        <v>91</v>
      </c>
      <c r="G494" s="68">
        <v>50</v>
      </c>
      <c r="H494" s="68"/>
      <c r="I494" s="68">
        <f t="shared" ref="I494" si="168">G494+H494</f>
        <v>50</v>
      </c>
    </row>
    <row r="495" spans="1:9" ht="24" x14ac:dyDescent="0.2">
      <c r="A495" s="5" t="s">
        <v>314</v>
      </c>
      <c r="B495" s="11" t="s">
        <v>40</v>
      </c>
      <c r="C495" s="10">
        <v>4</v>
      </c>
      <c r="D495" s="10">
        <v>12</v>
      </c>
      <c r="E495" s="11" t="s">
        <v>267</v>
      </c>
      <c r="F495" s="89"/>
      <c r="G495" s="26">
        <f>G499+G496</f>
        <v>63</v>
      </c>
      <c r="H495" s="26">
        <f t="shared" ref="H495:I495" si="169">H499+H496</f>
        <v>0</v>
      </c>
      <c r="I495" s="26">
        <f t="shared" si="169"/>
        <v>63</v>
      </c>
    </row>
    <row r="496" spans="1:9" ht="48" x14ac:dyDescent="0.2">
      <c r="A496" s="73" t="s">
        <v>437</v>
      </c>
      <c r="B496" s="11" t="s">
        <v>40</v>
      </c>
      <c r="C496" s="10">
        <v>4</v>
      </c>
      <c r="D496" s="10">
        <v>12</v>
      </c>
      <c r="E496" s="11" t="s">
        <v>267</v>
      </c>
      <c r="F496" s="11" t="s">
        <v>188</v>
      </c>
      <c r="G496" s="26">
        <f t="shared" ref="G496:I497" si="170">G497</f>
        <v>0</v>
      </c>
      <c r="H496" s="26">
        <f t="shared" si="170"/>
        <v>2.5</v>
      </c>
      <c r="I496" s="26">
        <f t="shared" si="170"/>
        <v>2.5</v>
      </c>
    </row>
    <row r="497" spans="1:9" ht="24" x14ac:dyDescent="0.2">
      <c r="A497" s="5" t="s">
        <v>189</v>
      </c>
      <c r="B497" s="11" t="s">
        <v>40</v>
      </c>
      <c r="C497" s="10">
        <v>4</v>
      </c>
      <c r="D497" s="10">
        <v>12</v>
      </c>
      <c r="E497" s="11" t="s">
        <v>267</v>
      </c>
      <c r="F497" s="11" t="s">
        <v>187</v>
      </c>
      <c r="G497" s="26">
        <f t="shared" si="170"/>
        <v>0</v>
      </c>
      <c r="H497" s="26">
        <f t="shared" si="170"/>
        <v>2.5</v>
      </c>
      <c r="I497" s="26">
        <f t="shared" si="170"/>
        <v>2.5</v>
      </c>
    </row>
    <row r="498" spans="1:9" ht="25.5" x14ac:dyDescent="0.2">
      <c r="A498" s="75" t="s">
        <v>425</v>
      </c>
      <c r="B498" s="66" t="s">
        <v>40</v>
      </c>
      <c r="C498" s="71">
        <v>4</v>
      </c>
      <c r="D498" s="71">
        <v>12</v>
      </c>
      <c r="E498" s="66" t="s">
        <v>267</v>
      </c>
      <c r="F498" s="66" t="s">
        <v>93</v>
      </c>
      <c r="G498" s="68">
        <v>0</v>
      </c>
      <c r="H498" s="68">
        <v>2.5</v>
      </c>
      <c r="I498" s="68">
        <f t="shared" ref="I498" si="171">G498+H498</f>
        <v>2.5</v>
      </c>
    </row>
    <row r="499" spans="1:9" ht="24" x14ac:dyDescent="0.2">
      <c r="A499" s="123" t="s">
        <v>415</v>
      </c>
      <c r="B499" s="11" t="s">
        <v>40</v>
      </c>
      <c r="C499" s="10">
        <v>4</v>
      </c>
      <c r="D499" s="10">
        <v>12</v>
      </c>
      <c r="E499" s="11" t="s">
        <v>267</v>
      </c>
      <c r="F499" s="11" t="s">
        <v>190</v>
      </c>
      <c r="G499" s="26">
        <f t="shared" ref="G499:I500" si="172">G500</f>
        <v>63</v>
      </c>
      <c r="H499" s="26">
        <f t="shared" si="172"/>
        <v>-2.5</v>
      </c>
      <c r="I499" s="26">
        <f t="shared" si="172"/>
        <v>60.5</v>
      </c>
    </row>
    <row r="500" spans="1:9" ht="24" x14ac:dyDescent="0.2">
      <c r="A500" s="123" t="s">
        <v>416</v>
      </c>
      <c r="B500" s="11" t="s">
        <v>40</v>
      </c>
      <c r="C500" s="10">
        <v>4</v>
      </c>
      <c r="D500" s="10">
        <v>12</v>
      </c>
      <c r="E500" s="11" t="s">
        <v>267</v>
      </c>
      <c r="F500" s="11" t="s">
        <v>191</v>
      </c>
      <c r="G500" s="26">
        <f t="shared" si="172"/>
        <v>63</v>
      </c>
      <c r="H500" s="26">
        <f t="shared" si="172"/>
        <v>-2.5</v>
      </c>
      <c r="I500" s="26">
        <f t="shared" si="172"/>
        <v>60.5</v>
      </c>
    </row>
    <row r="501" spans="1:9" ht="24" x14ac:dyDescent="0.2">
      <c r="A501" s="124" t="s">
        <v>421</v>
      </c>
      <c r="B501" s="66" t="s">
        <v>40</v>
      </c>
      <c r="C501" s="71">
        <v>4</v>
      </c>
      <c r="D501" s="71">
        <v>12</v>
      </c>
      <c r="E501" s="66" t="s">
        <v>267</v>
      </c>
      <c r="F501" s="87" t="s">
        <v>91</v>
      </c>
      <c r="G501" s="68">
        <v>63</v>
      </c>
      <c r="H501" s="68">
        <v>-2.5</v>
      </c>
      <c r="I501" s="68">
        <f t="shared" ref="I501" si="173">G501+H501</f>
        <v>60.5</v>
      </c>
    </row>
    <row r="502" spans="1:9" ht="24" x14ac:dyDescent="0.2">
      <c r="A502" s="5" t="s">
        <v>315</v>
      </c>
      <c r="B502" s="11" t="s">
        <v>40</v>
      </c>
      <c r="C502" s="10">
        <v>4</v>
      </c>
      <c r="D502" s="10">
        <v>12</v>
      </c>
      <c r="E502" s="11" t="s">
        <v>268</v>
      </c>
      <c r="F502" s="11"/>
      <c r="G502" s="26">
        <f>G503+G506</f>
        <v>20130.2</v>
      </c>
      <c r="H502" s="26">
        <f t="shared" ref="H502:I502" si="174">H503+H506</f>
        <v>0</v>
      </c>
      <c r="I502" s="26">
        <f t="shared" si="174"/>
        <v>20130.2</v>
      </c>
    </row>
    <row r="503" spans="1:9" ht="48" x14ac:dyDescent="0.2">
      <c r="A503" s="73" t="s">
        <v>437</v>
      </c>
      <c r="B503" s="11" t="s">
        <v>40</v>
      </c>
      <c r="C503" s="10">
        <v>4</v>
      </c>
      <c r="D503" s="10">
        <v>12</v>
      </c>
      <c r="E503" s="11" t="s">
        <v>268</v>
      </c>
      <c r="F503" s="11" t="s">
        <v>188</v>
      </c>
      <c r="G503" s="26">
        <f t="shared" ref="G503:I504" si="175">G504</f>
        <v>0</v>
      </c>
      <c r="H503" s="26">
        <f t="shared" si="175"/>
        <v>3</v>
      </c>
      <c r="I503" s="26">
        <f t="shared" si="175"/>
        <v>3</v>
      </c>
    </row>
    <row r="504" spans="1:9" ht="24" x14ac:dyDescent="0.2">
      <c r="A504" s="5" t="s">
        <v>189</v>
      </c>
      <c r="B504" s="11" t="s">
        <v>40</v>
      </c>
      <c r="C504" s="10">
        <v>4</v>
      </c>
      <c r="D504" s="10">
        <v>12</v>
      </c>
      <c r="E504" s="11" t="s">
        <v>268</v>
      </c>
      <c r="F504" s="11" t="s">
        <v>187</v>
      </c>
      <c r="G504" s="26">
        <f t="shared" si="175"/>
        <v>0</v>
      </c>
      <c r="H504" s="26">
        <f t="shared" si="175"/>
        <v>3</v>
      </c>
      <c r="I504" s="26">
        <f t="shared" si="175"/>
        <v>3</v>
      </c>
    </row>
    <row r="505" spans="1:9" ht="25.5" x14ac:dyDescent="0.2">
      <c r="A505" s="75" t="s">
        <v>425</v>
      </c>
      <c r="B505" s="66" t="s">
        <v>40</v>
      </c>
      <c r="C505" s="71">
        <v>4</v>
      </c>
      <c r="D505" s="71">
        <v>12</v>
      </c>
      <c r="E505" s="66" t="s">
        <v>268</v>
      </c>
      <c r="F505" s="66" t="s">
        <v>93</v>
      </c>
      <c r="G505" s="68">
        <v>0</v>
      </c>
      <c r="H505" s="68">
        <v>3</v>
      </c>
      <c r="I505" s="68">
        <f t="shared" ref="I505" si="176">G505+H505</f>
        <v>3</v>
      </c>
    </row>
    <row r="506" spans="1:9" ht="24" x14ac:dyDescent="0.2">
      <c r="A506" s="123" t="s">
        <v>415</v>
      </c>
      <c r="B506" s="11" t="s">
        <v>40</v>
      </c>
      <c r="C506" s="10">
        <v>4</v>
      </c>
      <c r="D506" s="10">
        <v>12</v>
      </c>
      <c r="E506" s="11" t="s">
        <v>268</v>
      </c>
      <c r="F506" s="11" t="s">
        <v>190</v>
      </c>
      <c r="G506" s="26">
        <f t="shared" ref="G506:H507" si="177">G507</f>
        <v>20130.2</v>
      </c>
      <c r="H506" s="26">
        <f t="shared" si="177"/>
        <v>-3</v>
      </c>
      <c r="I506" s="26">
        <f>I507</f>
        <v>20127.2</v>
      </c>
    </row>
    <row r="507" spans="1:9" ht="24" x14ac:dyDescent="0.2">
      <c r="A507" s="123" t="s">
        <v>416</v>
      </c>
      <c r="B507" s="11" t="s">
        <v>40</v>
      </c>
      <c r="C507" s="10">
        <v>4</v>
      </c>
      <c r="D507" s="10">
        <v>12</v>
      </c>
      <c r="E507" s="11" t="s">
        <v>268</v>
      </c>
      <c r="F507" s="11" t="s">
        <v>191</v>
      </c>
      <c r="G507" s="26">
        <f t="shared" si="177"/>
        <v>20130.2</v>
      </c>
      <c r="H507" s="26">
        <f>H508+H509</f>
        <v>-3</v>
      </c>
      <c r="I507" s="26">
        <f>I508+I509</f>
        <v>20127.2</v>
      </c>
    </row>
    <row r="508" spans="1:9" ht="25.5" customHeight="1" x14ac:dyDescent="0.2">
      <c r="A508" s="124" t="s">
        <v>421</v>
      </c>
      <c r="B508" s="66" t="s">
        <v>40</v>
      </c>
      <c r="C508" s="71">
        <v>4</v>
      </c>
      <c r="D508" s="71">
        <v>12</v>
      </c>
      <c r="E508" s="66" t="s">
        <v>268</v>
      </c>
      <c r="F508" s="66" t="s">
        <v>91</v>
      </c>
      <c r="G508" s="68">
        <f>16097.2+9033-5000</f>
        <v>20130.2</v>
      </c>
      <c r="H508" s="68">
        <v>-1003</v>
      </c>
      <c r="I508" s="68">
        <f t="shared" ref="I508" si="178">G508+H508</f>
        <v>19127.2</v>
      </c>
    </row>
    <row r="509" spans="1:9" x14ac:dyDescent="0.2">
      <c r="A509" s="124" t="s">
        <v>582</v>
      </c>
      <c r="B509" s="66" t="s">
        <v>40</v>
      </c>
      <c r="C509" s="71">
        <v>4</v>
      </c>
      <c r="D509" s="71">
        <v>12</v>
      </c>
      <c r="E509" s="66" t="s">
        <v>268</v>
      </c>
      <c r="F509" s="66" t="s">
        <v>581</v>
      </c>
      <c r="G509" s="68">
        <v>0</v>
      </c>
      <c r="H509" s="68">
        <v>1000</v>
      </c>
      <c r="I509" s="68">
        <f>G509+H509</f>
        <v>1000</v>
      </c>
    </row>
    <row r="510" spans="1:9" ht="27.75" customHeight="1" x14ac:dyDescent="0.2">
      <c r="A510" s="5" t="s">
        <v>316</v>
      </c>
      <c r="B510" s="11" t="s">
        <v>40</v>
      </c>
      <c r="C510" s="10">
        <v>4</v>
      </c>
      <c r="D510" s="10">
        <v>12</v>
      </c>
      <c r="E510" s="11" t="s">
        <v>270</v>
      </c>
      <c r="F510" s="89"/>
      <c r="G510" s="26">
        <f>G513</f>
        <v>280</v>
      </c>
      <c r="H510" s="26">
        <f>H513</f>
        <v>0</v>
      </c>
      <c r="I510" s="26">
        <f>I513</f>
        <v>280</v>
      </c>
    </row>
    <row r="511" spans="1:9" ht="24" x14ac:dyDescent="0.2">
      <c r="A511" s="123" t="s">
        <v>415</v>
      </c>
      <c r="B511" s="11" t="s">
        <v>40</v>
      </c>
      <c r="C511" s="10">
        <v>4</v>
      </c>
      <c r="D511" s="10">
        <v>12</v>
      </c>
      <c r="E511" s="11" t="s">
        <v>270</v>
      </c>
      <c r="F511" s="11" t="s">
        <v>190</v>
      </c>
      <c r="G511" s="26">
        <f t="shared" ref="G511:I512" si="179">G512</f>
        <v>280</v>
      </c>
      <c r="H511" s="26">
        <f t="shared" si="179"/>
        <v>0</v>
      </c>
      <c r="I511" s="26">
        <f t="shared" si="179"/>
        <v>280</v>
      </c>
    </row>
    <row r="512" spans="1:9" ht="24" x14ac:dyDescent="0.2">
      <c r="A512" s="123" t="s">
        <v>416</v>
      </c>
      <c r="B512" s="11" t="s">
        <v>40</v>
      </c>
      <c r="C512" s="10">
        <v>4</v>
      </c>
      <c r="D512" s="10">
        <v>12</v>
      </c>
      <c r="E512" s="11" t="s">
        <v>270</v>
      </c>
      <c r="F512" s="11" t="s">
        <v>191</v>
      </c>
      <c r="G512" s="26">
        <f t="shared" si="179"/>
        <v>280</v>
      </c>
      <c r="H512" s="26">
        <f t="shared" si="179"/>
        <v>0</v>
      </c>
      <c r="I512" s="26">
        <f t="shared" si="179"/>
        <v>280</v>
      </c>
    </row>
    <row r="513" spans="1:9" ht="24" x14ac:dyDescent="0.2">
      <c r="A513" s="124" t="s">
        <v>421</v>
      </c>
      <c r="B513" s="66" t="s">
        <v>40</v>
      </c>
      <c r="C513" s="71">
        <v>4</v>
      </c>
      <c r="D513" s="71">
        <v>12</v>
      </c>
      <c r="E513" s="66" t="s">
        <v>270</v>
      </c>
      <c r="F513" s="87" t="s">
        <v>91</v>
      </c>
      <c r="G513" s="68">
        <v>280</v>
      </c>
      <c r="H513" s="68"/>
      <c r="I513" s="68">
        <f t="shared" ref="I513" si="180">G513+H513</f>
        <v>280</v>
      </c>
    </row>
    <row r="514" spans="1:9" ht="24" x14ac:dyDescent="0.2">
      <c r="A514" s="5" t="s">
        <v>319</v>
      </c>
      <c r="B514" s="11" t="s">
        <v>40</v>
      </c>
      <c r="C514" s="10">
        <v>4</v>
      </c>
      <c r="D514" s="10">
        <v>12</v>
      </c>
      <c r="E514" s="11" t="s">
        <v>317</v>
      </c>
      <c r="F514" s="89"/>
      <c r="G514" s="26">
        <f>G517</f>
        <v>24</v>
      </c>
      <c r="H514" s="26">
        <f>H517</f>
        <v>0</v>
      </c>
      <c r="I514" s="26">
        <f>I517</f>
        <v>24</v>
      </c>
    </row>
    <row r="515" spans="1:9" ht="24" x14ac:dyDescent="0.2">
      <c r="A515" s="123" t="s">
        <v>415</v>
      </c>
      <c r="B515" s="11" t="s">
        <v>40</v>
      </c>
      <c r="C515" s="10">
        <v>4</v>
      </c>
      <c r="D515" s="10">
        <v>12</v>
      </c>
      <c r="E515" s="11" t="s">
        <v>317</v>
      </c>
      <c r="F515" s="11" t="s">
        <v>190</v>
      </c>
      <c r="G515" s="26">
        <f t="shared" ref="G515:I516" si="181">G516</f>
        <v>24</v>
      </c>
      <c r="H515" s="26">
        <f t="shared" si="181"/>
        <v>0</v>
      </c>
      <c r="I515" s="26">
        <f t="shared" si="181"/>
        <v>24</v>
      </c>
    </row>
    <row r="516" spans="1:9" ht="24" x14ac:dyDescent="0.2">
      <c r="A516" s="123" t="s">
        <v>416</v>
      </c>
      <c r="B516" s="11" t="s">
        <v>40</v>
      </c>
      <c r="C516" s="10">
        <v>4</v>
      </c>
      <c r="D516" s="10">
        <v>12</v>
      </c>
      <c r="E516" s="11" t="s">
        <v>317</v>
      </c>
      <c r="F516" s="11" t="s">
        <v>191</v>
      </c>
      <c r="G516" s="26">
        <f t="shared" si="181"/>
        <v>24</v>
      </c>
      <c r="H516" s="26">
        <f t="shared" si="181"/>
        <v>0</v>
      </c>
      <c r="I516" s="26">
        <f t="shared" si="181"/>
        <v>24</v>
      </c>
    </row>
    <row r="517" spans="1:9" ht="24" x14ac:dyDescent="0.2">
      <c r="A517" s="124" t="s">
        <v>421</v>
      </c>
      <c r="B517" s="66" t="s">
        <v>40</v>
      </c>
      <c r="C517" s="71">
        <v>4</v>
      </c>
      <c r="D517" s="71">
        <v>12</v>
      </c>
      <c r="E517" s="66" t="s">
        <v>317</v>
      </c>
      <c r="F517" s="87" t="s">
        <v>91</v>
      </c>
      <c r="G517" s="68">
        <v>24</v>
      </c>
      <c r="H517" s="68"/>
      <c r="I517" s="68">
        <f t="shared" ref="I517" si="182">G517+H517</f>
        <v>24</v>
      </c>
    </row>
    <row r="518" spans="1:9" x14ac:dyDescent="0.2">
      <c r="A518" s="5" t="s">
        <v>269</v>
      </c>
      <c r="B518" s="11" t="s">
        <v>40</v>
      </c>
      <c r="C518" s="10">
        <v>4</v>
      </c>
      <c r="D518" s="10">
        <v>12</v>
      </c>
      <c r="E518" s="11" t="s">
        <v>318</v>
      </c>
      <c r="F518" s="89"/>
      <c r="G518" s="26">
        <f>G521</f>
        <v>220</v>
      </c>
      <c r="H518" s="26">
        <f>H521</f>
        <v>0</v>
      </c>
      <c r="I518" s="26">
        <f>I521</f>
        <v>220</v>
      </c>
    </row>
    <row r="519" spans="1:9" ht="24" x14ac:dyDescent="0.2">
      <c r="A519" s="123" t="s">
        <v>415</v>
      </c>
      <c r="B519" s="11" t="s">
        <v>40</v>
      </c>
      <c r="C519" s="10">
        <v>4</v>
      </c>
      <c r="D519" s="10">
        <v>12</v>
      </c>
      <c r="E519" s="11" t="s">
        <v>318</v>
      </c>
      <c r="F519" s="11" t="s">
        <v>191</v>
      </c>
      <c r="G519" s="26">
        <f t="shared" ref="G519:I520" si="183">G520</f>
        <v>220</v>
      </c>
      <c r="H519" s="26">
        <f t="shared" si="183"/>
        <v>0</v>
      </c>
      <c r="I519" s="26">
        <f t="shared" si="183"/>
        <v>220</v>
      </c>
    </row>
    <row r="520" spans="1:9" ht="24" x14ac:dyDescent="0.2">
      <c r="A520" s="123" t="s">
        <v>416</v>
      </c>
      <c r="B520" s="11" t="s">
        <v>40</v>
      </c>
      <c r="C520" s="10">
        <v>4</v>
      </c>
      <c r="D520" s="10">
        <v>12</v>
      </c>
      <c r="E520" s="11" t="s">
        <v>318</v>
      </c>
      <c r="F520" s="11" t="s">
        <v>191</v>
      </c>
      <c r="G520" s="26">
        <f t="shared" si="183"/>
        <v>220</v>
      </c>
      <c r="H520" s="26">
        <f t="shared" si="183"/>
        <v>0</v>
      </c>
      <c r="I520" s="26">
        <f t="shared" si="183"/>
        <v>220</v>
      </c>
    </row>
    <row r="521" spans="1:9" ht="24" x14ac:dyDescent="0.2">
      <c r="A521" s="124" t="s">
        <v>421</v>
      </c>
      <c r="B521" s="66" t="s">
        <v>40</v>
      </c>
      <c r="C521" s="71">
        <v>4</v>
      </c>
      <c r="D521" s="71">
        <v>12</v>
      </c>
      <c r="E521" s="66" t="s">
        <v>318</v>
      </c>
      <c r="F521" s="87" t="s">
        <v>91</v>
      </c>
      <c r="G521" s="68">
        <v>220</v>
      </c>
      <c r="H521" s="68"/>
      <c r="I521" s="68">
        <f t="shared" ref="I521" si="184">G521+H521</f>
        <v>220</v>
      </c>
    </row>
    <row r="522" spans="1:9" ht="36" x14ac:dyDescent="0.2">
      <c r="A522" s="52" t="s">
        <v>561</v>
      </c>
      <c r="B522" s="11" t="s">
        <v>40</v>
      </c>
      <c r="C522" s="10">
        <v>4</v>
      </c>
      <c r="D522" s="10">
        <v>12</v>
      </c>
      <c r="E522" s="11" t="s">
        <v>560</v>
      </c>
      <c r="F522" s="89"/>
      <c r="G522" s="26">
        <f t="shared" ref="G522:I524" si="185">G523</f>
        <v>0</v>
      </c>
      <c r="H522" s="26">
        <f t="shared" si="185"/>
        <v>119.3</v>
      </c>
      <c r="I522" s="26">
        <f t="shared" si="185"/>
        <v>119.3</v>
      </c>
    </row>
    <row r="523" spans="1:9" ht="24" x14ac:dyDescent="0.2">
      <c r="A523" s="5" t="s">
        <v>183</v>
      </c>
      <c r="B523" s="11" t="s">
        <v>40</v>
      </c>
      <c r="C523" s="10">
        <v>4</v>
      </c>
      <c r="D523" s="10">
        <v>12</v>
      </c>
      <c r="E523" s="11" t="s">
        <v>560</v>
      </c>
      <c r="F523" s="11" t="s">
        <v>181</v>
      </c>
      <c r="G523" s="26">
        <f t="shared" si="185"/>
        <v>0</v>
      </c>
      <c r="H523" s="26">
        <f t="shared" si="185"/>
        <v>119.3</v>
      </c>
      <c r="I523" s="26">
        <f t="shared" si="185"/>
        <v>119.3</v>
      </c>
    </row>
    <row r="524" spans="1:9" x14ac:dyDescent="0.2">
      <c r="A524" s="21" t="s">
        <v>184</v>
      </c>
      <c r="B524" s="11" t="s">
        <v>40</v>
      </c>
      <c r="C524" s="10">
        <v>4</v>
      </c>
      <c r="D524" s="10">
        <v>12</v>
      </c>
      <c r="E524" s="11" t="s">
        <v>560</v>
      </c>
      <c r="F524" s="11" t="s">
        <v>182</v>
      </c>
      <c r="G524" s="26">
        <f t="shared" si="185"/>
        <v>0</v>
      </c>
      <c r="H524" s="26">
        <f t="shared" si="185"/>
        <v>119.3</v>
      </c>
      <c r="I524" s="26">
        <f t="shared" si="185"/>
        <v>119.3</v>
      </c>
    </row>
    <row r="525" spans="1:9" x14ac:dyDescent="0.2">
      <c r="A525" s="27" t="s">
        <v>102</v>
      </c>
      <c r="B525" s="66" t="s">
        <v>40</v>
      </c>
      <c r="C525" s="71">
        <v>4</v>
      </c>
      <c r="D525" s="71">
        <v>12</v>
      </c>
      <c r="E525" s="66" t="s">
        <v>560</v>
      </c>
      <c r="F525" s="66" t="s">
        <v>103</v>
      </c>
      <c r="G525" s="68"/>
      <c r="H525" s="68">
        <v>119.3</v>
      </c>
      <c r="I525" s="68">
        <f>G525+H525</f>
        <v>119.3</v>
      </c>
    </row>
    <row r="526" spans="1:9" ht="36" x14ac:dyDescent="0.2">
      <c r="A526" s="5" t="s">
        <v>511</v>
      </c>
      <c r="B526" s="11" t="s">
        <v>40</v>
      </c>
      <c r="C526" s="10">
        <v>4</v>
      </c>
      <c r="D526" s="10">
        <v>12</v>
      </c>
      <c r="E526" s="11" t="s">
        <v>479</v>
      </c>
      <c r="F526" s="11"/>
      <c r="G526" s="26">
        <f t="shared" ref="G526:I528" si="186">G527</f>
        <v>677.6</v>
      </c>
      <c r="H526" s="26">
        <f t="shared" si="186"/>
        <v>0</v>
      </c>
      <c r="I526" s="26">
        <f t="shared" si="186"/>
        <v>677.6</v>
      </c>
    </row>
    <row r="527" spans="1:9" ht="24" x14ac:dyDescent="0.2">
      <c r="A527" s="5" t="s">
        <v>183</v>
      </c>
      <c r="B527" s="11" t="s">
        <v>40</v>
      </c>
      <c r="C527" s="10">
        <v>4</v>
      </c>
      <c r="D527" s="10">
        <v>12</v>
      </c>
      <c r="E527" s="11" t="s">
        <v>479</v>
      </c>
      <c r="F527" s="11" t="s">
        <v>181</v>
      </c>
      <c r="G527" s="26">
        <f t="shared" si="186"/>
        <v>677.6</v>
      </c>
      <c r="H527" s="26">
        <f t="shared" si="186"/>
        <v>0</v>
      </c>
      <c r="I527" s="26">
        <f t="shared" si="186"/>
        <v>677.6</v>
      </c>
    </row>
    <row r="528" spans="1:9" x14ac:dyDescent="0.2">
      <c r="A528" s="21" t="s">
        <v>184</v>
      </c>
      <c r="B528" s="11" t="s">
        <v>40</v>
      </c>
      <c r="C528" s="10">
        <v>4</v>
      </c>
      <c r="D528" s="10">
        <v>12</v>
      </c>
      <c r="E528" s="11" t="s">
        <v>479</v>
      </c>
      <c r="F528" s="11" t="s">
        <v>182</v>
      </c>
      <c r="G528" s="26">
        <f t="shared" si="186"/>
        <v>677.6</v>
      </c>
      <c r="H528" s="26">
        <f t="shared" si="186"/>
        <v>0</v>
      </c>
      <c r="I528" s="26">
        <f t="shared" si="186"/>
        <v>677.6</v>
      </c>
    </row>
    <row r="529" spans="1:9" x14ac:dyDescent="0.2">
      <c r="A529" s="27" t="s">
        <v>102</v>
      </c>
      <c r="B529" s="66" t="s">
        <v>40</v>
      </c>
      <c r="C529" s="71">
        <v>4</v>
      </c>
      <c r="D529" s="71">
        <v>12</v>
      </c>
      <c r="E529" s="66" t="s">
        <v>479</v>
      </c>
      <c r="F529" s="66" t="s">
        <v>103</v>
      </c>
      <c r="G529" s="68">
        <v>677.6</v>
      </c>
      <c r="H529" s="68"/>
      <c r="I529" s="68">
        <f t="shared" ref="I529" si="187">G529+H529</f>
        <v>677.6</v>
      </c>
    </row>
    <row r="530" spans="1:9" x14ac:dyDescent="0.2">
      <c r="A530" s="41" t="s">
        <v>54</v>
      </c>
      <c r="B530" s="23" t="s">
        <v>40</v>
      </c>
      <c r="C530" s="43">
        <v>7</v>
      </c>
      <c r="D530" s="43">
        <v>0</v>
      </c>
      <c r="E530" s="81" t="s">
        <v>7</v>
      </c>
      <c r="F530" s="23" t="s">
        <v>7</v>
      </c>
      <c r="G530" s="243">
        <f t="shared" ref="G530:I531" si="188">G531</f>
        <v>23084.799999999999</v>
      </c>
      <c r="H530" s="243">
        <f t="shared" si="188"/>
        <v>500</v>
      </c>
      <c r="I530" s="243">
        <f t="shared" si="188"/>
        <v>23584.799999999999</v>
      </c>
    </row>
    <row r="531" spans="1:9" x14ac:dyDescent="0.2">
      <c r="A531" s="5" t="s">
        <v>21</v>
      </c>
      <c r="B531" s="11" t="s">
        <v>40</v>
      </c>
      <c r="C531" s="10">
        <v>7</v>
      </c>
      <c r="D531" s="10">
        <v>2</v>
      </c>
      <c r="E531" s="76" t="s">
        <v>7</v>
      </c>
      <c r="F531" s="11" t="s">
        <v>7</v>
      </c>
      <c r="G531" s="26">
        <f t="shared" si="188"/>
        <v>23084.799999999999</v>
      </c>
      <c r="H531" s="26">
        <f t="shared" si="188"/>
        <v>500</v>
      </c>
      <c r="I531" s="26">
        <f t="shared" si="188"/>
        <v>23584.799999999999</v>
      </c>
    </row>
    <row r="532" spans="1:9" x14ac:dyDescent="0.2">
      <c r="A532" s="5" t="s">
        <v>162</v>
      </c>
      <c r="B532" s="11" t="s">
        <v>40</v>
      </c>
      <c r="C532" s="10">
        <v>7</v>
      </c>
      <c r="D532" s="10">
        <v>2</v>
      </c>
      <c r="E532" s="11" t="s">
        <v>161</v>
      </c>
      <c r="F532" s="11"/>
      <c r="G532" s="26">
        <f>G533+G538+G551+G560+G569+G574+G578</f>
        <v>23084.799999999999</v>
      </c>
      <c r="H532" s="26">
        <f t="shared" ref="H532:I532" si="189">H533+H538+H551+H560+H569+H574+H578</f>
        <v>500</v>
      </c>
      <c r="I532" s="26">
        <f t="shared" si="189"/>
        <v>23584.799999999999</v>
      </c>
    </row>
    <row r="533" spans="1:9" ht="36" x14ac:dyDescent="0.2">
      <c r="A533" s="5" t="s">
        <v>212</v>
      </c>
      <c r="B533" s="11" t="s">
        <v>40</v>
      </c>
      <c r="C533" s="10">
        <v>7</v>
      </c>
      <c r="D533" s="10">
        <v>2</v>
      </c>
      <c r="E533" s="11" t="s">
        <v>213</v>
      </c>
      <c r="F533" s="11"/>
      <c r="G533" s="26">
        <f>G535</f>
        <v>22384.2</v>
      </c>
      <c r="H533" s="26">
        <f>H535</f>
        <v>500</v>
      </c>
      <c r="I533" s="26">
        <f>I535</f>
        <v>22884.2</v>
      </c>
    </row>
    <row r="534" spans="1:9" ht="24" x14ac:dyDescent="0.2">
      <c r="A534" s="5" t="s">
        <v>183</v>
      </c>
      <c r="B534" s="11" t="s">
        <v>40</v>
      </c>
      <c r="C534" s="10">
        <v>7</v>
      </c>
      <c r="D534" s="10">
        <v>2</v>
      </c>
      <c r="E534" s="11" t="s">
        <v>213</v>
      </c>
      <c r="F534" s="11" t="s">
        <v>181</v>
      </c>
      <c r="G534" s="316">
        <f>G535</f>
        <v>22384.2</v>
      </c>
      <c r="H534" s="316">
        <f>H535</f>
        <v>500</v>
      </c>
      <c r="I534" s="316">
        <f>I535</f>
        <v>22884.2</v>
      </c>
    </row>
    <row r="535" spans="1:9" x14ac:dyDescent="0.2">
      <c r="A535" s="5" t="s">
        <v>186</v>
      </c>
      <c r="B535" s="11" t="s">
        <v>40</v>
      </c>
      <c r="C535" s="10">
        <v>7</v>
      </c>
      <c r="D535" s="10">
        <v>2</v>
      </c>
      <c r="E535" s="11" t="s">
        <v>213</v>
      </c>
      <c r="F535" s="11" t="s">
        <v>185</v>
      </c>
      <c r="G535" s="316">
        <f>G536+G537</f>
        <v>22384.2</v>
      </c>
      <c r="H535" s="316">
        <f>H536+H537</f>
        <v>500</v>
      </c>
      <c r="I535" s="316">
        <f>I536+I537</f>
        <v>22884.2</v>
      </c>
    </row>
    <row r="536" spans="1:9" ht="36" x14ac:dyDescent="0.2">
      <c r="A536" s="27" t="s">
        <v>422</v>
      </c>
      <c r="B536" s="66" t="s">
        <v>40</v>
      </c>
      <c r="C536" s="71">
        <v>7</v>
      </c>
      <c r="D536" s="71">
        <v>2</v>
      </c>
      <c r="E536" s="66" t="s">
        <v>213</v>
      </c>
      <c r="F536" s="66" t="s">
        <v>98</v>
      </c>
      <c r="G536" s="68">
        <v>21214.2</v>
      </c>
      <c r="H536" s="68"/>
      <c r="I536" s="68">
        <f t="shared" ref="I536:I537" si="190">G536+H536</f>
        <v>21214.2</v>
      </c>
    </row>
    <row r="537" spans="1:9" x14ac:dyDescent="0.2">
      <c r="A537" s="27" t="s">
        <v>104</v>
      </c>
      <c r="B537" s="66" t="s">
        <v>40</v>
      </c>
      <c r="C537" s="71">
        <v>7</v>
      </c>
      <c r="D537" s="71">
        <v>2</v>
      </c>
      <c r="E537" s="66" t="s">
        <v>213</v>
      </c>
      <c r="F537" s="66" t="s">
        <v>105</v>
      </c>
      <c r="G537" s="317">
        <v>1170</v>
      </c>
      <c r="H537" s="317">
        <f>300+200</f>
        <v>500</v>
      </c>
      <c r="I537" s="68">
        <f t="shared" si="190"/>
        <v>1670</v>
      </c>
    </row>
    <row r="538" spans="1:9" x14ac:dyDescent="0.2">
      <c r="A538" s="5" t="s">
        <v>524</v>
      </c>
      <c r="B538" s="11" t="s">
        <v>40</v>
      </c>
      <c r="C538" s="10">
        <v>7</v>
      </c>
      <c r="D538" s="10">
        <v>2</v>
      </c>
      <c r="E538" s="11" t="s">
        <v>236</v>
      </c>
      <c r="F538" s="11"/>
      <c r="G538" s="26">
        <f>G547+G543+G539</f>
        <v>255</v>
      </c>
      <c r="H538" s="26">
        <f>H547+H543+H539</f>
        <v>0</v>
      </c>
      <c r="I538" s="26">
        <f>I547+I543+I539</f>
        <v>255</v>
      </c>
    </row>
    <row r="539" spans="1:9" x14ac:dyDescent="0.2">
      <c r="A539" s="5" t="s">
        <v>240</v>
      </c>
      <c r="B539" s="11" t="s">
        <v>40</v>
      </c>
      <c r="C539" s="10">
        <v>7</v>
      </c>
      <c r="D539" s="10">
        <v>2</v>
      </c>
      <c r="E539" s="11" t="s">
        <v>239</v>
      </c>
      <c r="F539" s="11"/>
      <c r="G539" s="26">
        <f t="shared" ref="G539:I541" si="191">G540</f>
        <v>100</v>
      </c>
      <c r="H539" s="26">
        <f t="shared" si="191"/>
        <v>0</v>
      </c>
      <c r="I539" s="26">
        <f t="shared" si="191"/>
        <v>100</v>
      </c>
    </row>
    <row r="540" spans="1:9" ht="24" x14ac:dyDescent="0.2">
      <c r="A540" s="5" t="s">
        <v>183</v>
      </c>
      <c r="B540" s="11" t="s">
        <v>40</v>
      </c>
      <c r="C540" s="10">
        <v>7</v>
      </c>
      <c r="D540" s="10">
        <v>2</v>
      </c>
      <c r="E540" s="11" t="s">
        <v>239</v>
      </c>
      <c r="F540" s="11" t="s">
        <v>181</v>
      </c>
      <c r="G540" s="26">
        <f t="shared" si="191"/>
        <v>100</v>
      </c>
      <c r="H540" s="26">
        <f t="shared" si="191"/>
        <v>0</v>
      </c>
      <c r="I540" s="26">
        <f t="shared" si="191"/>
        <v>100</v>
      </c>
    </row>
    <row r="541" spans="1:9" x14ac:dyDescent="0.2">
      <c r="A541" s="5" t="s">
        <v>186</v>
      </c>
      <c r="B541" s="11" t="s">
        <v>40</v>
      </c>
      <c r="C541" s="10">
        <v>7</v>
      </c>
      <c r="D541" s="10">
        <v>2</v>
      </c>
      <c r="E541" s="11" t="s">
        <v>239</v>
      </c>
      <c r="F541" s="11" t="s">
        <v>185</v>
      </c>
      <c r="G541" s="26">
        <f t="shared" si="191"/>
        <v>100</v>
      </c>
      <c r="H541" s="26">
        <f t="shared" si="191"/>
        <v>0</v>
      </c>
      <c r="I541" s="26">
        <f t="shared" si="191"/>
        <v>100</v>
      </c>
    </row>
    <row r="542" spans="1:9" x14ac:dyDescent="0.2">
      <c r="A542" s="27" t="s">
        <v>104</v>
      </c>
      <c r="B542" s="66" t="s">
        <v>40</v>
      </c>
      <c r="C542" s="71">
        <v>7</v>
      </c>
      <c r="D542" s="71">
        <v>2</v>
      </c>
      <c r="E542" s="66" t="s">
        <v>239</v>
      </c>
      <c r="F542" s="66" t="s">
        <v>105</v>
      </c>
      <c r="G542" s="68">
        <v>100</v>
      </c>
      <c r="H542" s="68"/>
      <c r="I542" s="68">
        <f t="shared" ref="I542" si="192">G542+H542</f>
        <v>100</v>
      </c>
    </row>
    <row r="543" spans="1:9" ht="48" x14ac:dyDescent="0.2">
      <c r="A543" s="5" t="s">
        <v>508</v>
      </c>
      <c r="B543" s="11" t="s">
        <v>40</v>
      </c>
      <c r="C543" s="10">
        <v>7</v>
      </c>
      <c r="D543" s="10">
        <v>2</v>
      </c>
      <c r="E543" s="11" t="s">
        <v>241</v>
      </c>
      <c r="F543" s="11"/>
      <c r="G543" s="26">
        <f t="shared" ref="G543:I545" si="193">G544</f>
        <v>55</v>
      </c>
      <c r="H543" s="26">
        <f t="shared" si="193"/>
        <v>0</v>
      </c>
      <c r="I543" s="26">
        <f t="shared" si="193"/>
        <v>55</v>
      </c>
    </row>
    <row r="544" spans="1:9" ht="24" x14ac:dyDescent="0.2">
      <c r="A544" s="5" t="s">
        <v>183</v>
      </c>
      <c r="B544" s="11" t="s">
        <v>40</v>
      </c>
      <c r="C544" s="10">
        <v>7</v>
      </c>
      <c r="D544" s="10">
        <v>2</v>
      </c>
      <c r="E544" s="11" t="s">
        <v>241</v>
      </c>
      <c r="F544" s="11" t="s">
        <v>181</v>
      </c>
      <c r="G544" s="26">
        <f t="shared" si="193"/>
        <v>55</v>
      </c>
      <c r="H544" s="26">
        <f t="shared" si="193"/>
        <v>0</v>
      </c>
      <c r="I544" s="26">
        <f t="shared" si="193"/>
        <v>55</v>
      </c>
    </row>
    <row r="545" spans="1:9" x14ac:dyDescent="0.2">
      <c r="A545" s="5" t="s">
        <v>186</v>
      </c>
      <c r="B545" s="11" t="s">
        <v>40</v>
      </c>
      <c r="C545" s="10">
        <v>7</v>
      </c>
      <c r="D545" s="10">
        <v>2</v>
      </c>
      <c r="E545" s="11" t="s">
        <v>241</v>
      </c>
      <c r="F545" s="11" t="s">
        <v>185</v>
      </c>
      <c r="G545" s="26">
        <f t="shared" si="193"/>
        <v>55</v>
      </c>
      <c r="H545" s="26">
        <f t="shared" si="193"/>
        <v>0</v>
      </c>
      <c r="I545" s="26">
        <f t="shared" si="193"/>
        <v>55</v>
      </c>
    </row>
    <row r="546" spans="1:9" x14ac:dyDescent="0.2">
      <c r="A546" s="27" t="s">
        <v>104</v>
      </c>
      <c r="B546" s="66" t="s">
        <v>40</v>
      </c>
      <c r="C546" s="71">
        <v>7</v>
      </c>
      <c r="D546" s="71">
        <v>2</v>
      </c>
      <c r="E546" s="66" t="s">
        <v>241</v>
      </c>
      <c r="F546" s="66" t="s">
        <v>105</v>
      </c>
      <c r="G546" s="68">
        <v>55</v>
      </c>
      <c r="H546" s="68"/>
      <c r="I546" s="68">
        <f t="shared" ref="I546" si="194">G546+H546</f>
        <v>55</v>
      </c>
    </row>
    <row r="547" spans="1:9" x14ac:dyDescent="0.2">
      <c r="A547" s="5" t="s">
        <v>247</v>
      </c>
      <c r="B547" s="11" t="s">
        <v>40</v>
      </c>
      <c r="C547" s="10">
        <v>7</v>
      </c>
      <c r="D547" s="10">
        <v>2</v>
      </c>
      <c r="E547" s="11" t="s">
        <v>244</v>
      </c>
      <c r="F547" s="11"/>
      <c r="G547" s="26">
        <f t="shared" ref="G547:I549" si="195">G548</f>
        <v>100</v>
      </c>
      <c r="H547" s="26">
        <f t="shared" si="195"/>
        <v>0</v>
      </c>
      <c r="I547" s="26">
        <f t="shared" si="195"/>
        <v>100</v>
      </c>
    </row>
    <row r="548" spans="1:9" ht="24" x14ac:dyDescent="0.2">
      <c r="A548" s="5" t="s">
        <v>183</v>
      </c>
      <c r="B548" s="11" t="s">
        <v>40</v>
      </c>
      <c r="C548" s="10">
        <v>7</v>
      </c>
      <c r="D548" s="10">
        <v>2</v>
      </c>
      <c r="E548" s="11" t="s">
        <v>244</v>
      </c>
      <c r="F548" s="11" t="s">
        <v>181</v>
      </c>
      <c r="G548" s="26">
        <f t="shared" si="195"/>
        <v>100</v>
      </c>
      <c r="H548" s="26">
        <f t="shared" si="195"/>
        <v>0</v>
      </c>
      <c r="I548" s="26">
        <f t="shared" si="195"/>
        <v>100</v>
      </c>
    </row>
    <row r="549" spans="1:9" x14ac:dyDescent="0.2">
      <c r="A549" s="5" t="s">
        <v>186</v>
      </c>
      <c r="B549" s="11" t="s">
        <v>40</v>
      </c>
      <c r="C549" s="10">
        <v>7</v>
      </c>
      <c r="D549" s="10">
        <v>2</v>
      </c>
      <c r="E549" s="11" t="s">
        <v>244</v>
      </c>
      <c r="F549" s="11" t="s">
        <v>185</v>
      </c>
      <c r="G549" s="26">
        <f t="shared" si="195"/>
        <v>100</v>
      </c>
      <c r="H549" s="26">
        <f t="shared" si="195"/>
        <v>0</v>
      </c>
      <c r="I549" s="26">
        <f t="shared" si="195"/>
        <v>100</v>
      </c>
    </row>
    <row r="550" spans="1:9" x14ac:dyDescent="0.2">
      <c r="A550" s="27" t="s">
        <v>104</v>
      </c>
      <c r="B550" s="66" t="s">
        <v>40</v>
      </c>
      <c r="C550" s="71">
        <v>7</v>
      </c>
      <c r="D550" s="71">
        <v>2</v>
      </c>
      <c r="E550" s="66" t="s">
        <v>244</v>
      </c>
      <c r="F550" s="66" t="s">
        <v>105</v>
      </c>
      <c r="G550" s="68">
        <v>100</v>
      </c>
      <c r="H550" s="68"/>
      <c r="I550" s="68">
        <f t="shared" ref="I550" si="196">G550+H550</f>
        <v>100</v>
      </c>
    </row>
    <row r="551" spans="1:9" ht="24" x14ac:dyDescent="0.2">
      <c r="A551" s="5" t="s">
        <v>525</v>
      </c>
      <c r="B551" s="11" t="s">
        <v>40</v>
      </c>
      <c r="C551" s="10">
        <v>7</v>
      </c>
      <c r="D551" s="10">
        <v>2</v>
      </c>
      <c r="E551" s="11" t="s">
        <v>248</v>
      </c>
      <c r="F551" s="11"/>
      <c r="G551" s="26">
        <f>G556+G552</f>
        <v>78</v>
      </c>
      <c r="H551" s="26">
        <f>H556+H552</f>
        <v>0</v>
      </c>
      <c r="I551" s="26">
        <f>I556+I552</f>
        <v>78</v>
      </c>
    </row>
    <row r="552" spans="1:9" ht="24" x14ac:dyDescent="0.2">
      <c r="A552" s="5" t="s">
        <v>250</v>
      </c>
      <c r="B552" s="11" t="s">
        <v>40</v>
      </c>
      <c r="C552" s="10">
        <v>7</v>
      </c>
      <c r="D552" s="10">
        <v>2</v>
      </c>
      <c r="E552" s="11" t="s">
        <v>249</v>
      </c>
      <c r="F552" s="11"/>
      <c r="G552" s="26">
        <f t="shared" ref="G552:I554" si="197">G553</f>
        <v>30</v>
      </c>
      <c r="H552" s="26">
        <f t="shared" si="197"/>
        <v>0</v>
      </c>
      <c r="I552" s="26">
        <f t="shared" si="197"/>
        <v>30</v>
      </c>
    </row>
    <row r="553" spans="1:9" ht="24" x14ac:dyDescent="0.2">
      <c r="A553" s="5" t="s">
        <v>183</v>
      </c>
      <c r="B553" s="11" t="s">
        <v>40</v>
      </c>
      <c r="C553" s="10">
        <v>7</v>
      </c>
      <c r="D553" s="10">
        <v>2</v>
      </c>
      <c r="E553" s="11" t="s">
        <v>249</v>
      </c>
      <c r="F553" s="11" t="s">
        <v>181</v>
      </c>
      <c r="G553" s="26">
        <f t="shared" si="197"/>
        <v>30</v>
      </c>
      <c r="H553" s="26">
        <f t="shared" si="197"/>
        <v>0</v>
      </c>
      <c r="I553" s="26">
        <f t="shared" si="197"/>
        <v>30</v>
      </c>
    </row>
    <row r="554" spans="1:9" x14ac:dyDescent="0.2">
      <c r="A554" s="5" t="s">
        <v>186</v>
      </c>
      <c r="B554" s="11" t="s">
        <v>40</v>
      </c>
      <c r="C554" s="10">
        <v>7</v>
      </c>
      <c r="D554" s="10">
        <v>2</v>
      </c>
      <c r="E554" s="11" t="s">
        <v>249</v>
      </c>
      <c r="F554" s="11" t="s">
        <v>185</v>
      </c>
      <c r="G554" s="26">
        <f t="shared" si="197"/>
        <v>30</v>
      </c>
      <c r="H554" s="26">
        <f t="shared" si="197"/>
        <v>0</v>
      </c>
      <c r="I554" s="26">
        <f t="shared" si="197"/>
        <v>30</v>
      </c>
    </row>
    <row r="555" spans="1:9" x14ac:dyDescent="0.2">
      <c r="A555" s="27" t="s">
        <v>104</v>
      </c>
      <c r="B555" s="66" t="s">
        <v>40</v>
      </c>
      <c r="C555" s="71">
        <v>7</v>
      </c>
      <c r="D555" s="71">
        <v>2</v>
      </c>
      <c r="E555" s="66" t="s">
        <v>249</v>
      </c>
      <c r="F555" s="66" t="s">
        <v>105</v>
      </c>
      <c r="G555" s="68">
        <v>30</v>
      </c>
      <c r="H555" s="68"/>
      <c r="I555" s="68">
        <f t="shared" ref="I555" si="198">G555+H555</f>
        <v>30</v>
      </c>
    </row>
    <row r="556" spans="1:9" x14ac:dyDescent="0.2">
      <c r="A556" s="5" t="s">
        <v>252</v>
      </c>
      <c r="B556" s="11" t="s">
        <v>40</v>
      </c>
      <c r="C556" s="10">
        <v>7</v>
      </c>
      <c r="D556" s="10">
        <v>2</v>
      </c>
      <c r="E556" s="11" t="s">
        <v>251</v>
      </c>
      <c r="F556" s="11"/>
      <c r="G556" s="26">
        <f t="shared" ref="G556:I558" si="199">G557</f>
        <v>48</v>
      </c>
      <c r="H556" s="26">
        <f t="shared" si="199"/>
        <v>0</v>
      </c>
      <c r="I556" s="26">
        <f t="shared" si="199"/>
        <v>48</v>
      </c>
    </row>
    <row r="557" spans="1:9" ht="24" x14ac:dyDescent="0.2">
      <c r="A557" s="5" t="s">
        <v>183</v>
      </c>
      <c r="B557" s="11" t="s">
        <v>40</v>
      </c>
      <c r="C557" s="10">
        <v>7</v>
      </c>
      <c r="D557" s="10">
        <v>2</v>
      </c>
      <c r="E557" s="11" t="s">
        <v>251</v>
      </c>
      <c r="F557" s="11" t="s">
        <v>181</v>
      </c>
      <c r="G557" s="26">
        <f t="shared" si="199"/>
        <v>48</v>
      </c>
      <c r="H557" s="26">
        <f t="shared" si="199"/>
        <v>0</v>
      </c>
      <c r="I557" s="26">
        <f t="shared" si="199"/>
        <v>48</v>
      </c>
    </row>
    <row r="558" spans="1:9" x14ac:dyDescent="0.2">
      <c r="A558" s="5" t="s">
        <v>186</v>
      </c>
      <c r="B558" s="11" t="s">
        <v>40</v>
      </c>
      <c r="C558" s="10">
        <v>7</v>
      </c>
      <c r="D558" s="10">
        <v>2</v>
      </c>
      <c r="E558" s="11" t="s">
        <v>251</v>
      </c>
      <c r="F558" s="11" t="s">
        <v>185</v>
      </c>
      <c r="G558" s="26">
        <f t="shared" si="199"/>
        <v>48</v>
      </c>
      <c r="H558" s="26">
        <f t="shared" si="199"/>
        <v>0</v>
      </c>
      <c r="I558" s="26">
        <f t="shared" si="199"/>
        <v>48</v>
      </c>
    </row>
    <row r="559" spans="1:9" x14ac:dyDescent="0.2">
      <c r="A559" s="27" t="s">
        <v>104</v>
      </c>
      <c r="B559" s="66" t="s">
        <v>40</v>
      </c>
      <c r="C559" s="71">
        <v>7</v>
      </c>
      <c r="D559" s="71">
        <v>2</v>
      </c>
      <c r="E559" s="66" t="s">
        <v>251</v>
      </c>
      <c r="F559" s="66" t="s">
        <v>105</v>
      </c>
      <c r="G559" s="68">
        <v>48</v>
      </c>
      <c r="H559" s="68"/>
      <c r="I559" s="68">
        <f t="shared" ref="I559" si="200">G559+H559</f>
        <v>48</v>
      </c>
    </row>
    <row r="560" spans="1:9" ht="36" x14ac:dyDescent="0.2">
      <c r="A560" s="5" t="s">
        <v>277</v>
      </c>
      <c r="B560" s="11" t="s">
        <v>40</v>
      </c>
      <c r="C560" s="10">
        <v>7</v>
      </c>
      <c r="D560" s="10">
        <v>2</v>
      </c>
      <c r="E560" s="11" t="s">
        <v>273</v>
      </c>
      <c r="F560" s="11"/>
      <c r="G560" s="26">
        <f>G564+G568</f>
        <v>127</v>
      </c>
      <c r="H560" s="26">
        <f>H564+H568</f>
        <v>0</v>
      </c>
      <c r="I560" s="26">
        <f>I564+I568</f>
        <v>127</v>
      </c>
    </row>
    <row r="561" spans="1:9" ht="24" x14ac:dyDescent="0.2">
      <c r="A561" s="5" t="s">
        <v>274</v>
      </c>
      <c r="B561" s="11" t="s">
        <v>40</v>
      </c>
      <c r="C561" s="10">
        <v>7</v>
      </c>
      <c r="D561" s="10">
        <v>2</v>
      </c>
      <c r="E561" s="11" t="s">
        <v>275</v>
      </c>
      <c r="F561" s="11"/>
      <c r="G561" s="26">
        <f t="shared" ref="G561:I563" si="201">G562</f>
        <v>107</v>
      </c>
      <c r="H561" s="26">
        <f t="shared" si="201"/>
        <v>0</v>
      </c>
      <c r="I561" s="26">
        <f t="shared" si="201"/>
        <v>107</v>
      </c>
    </row>
    <row r="562" spans="1:9" ht="24" x14ac:dyDescent="0.2">
      <c r="A562" s="5" t="s">
        <v>183</v>
      </c>
      <c r="B562" s="11" t="s">
        <v>40</v>
      </c>
      <c r="C562" s="10">
        <v>7</v>
      </c>
      <c r="D562" s="10">
        <v>2</v>
      </c>
      <c r="E562" s="11" t="s">
        <v>275</v>
      </c>
      <c r="F562" s="11" t="s">
        <v>181</v>
      </c>
      <c r="G562" s="26">
        <f t="shared" si="201"/>
        <v>107</v>
      </c>
      <c r="H562" s="26">
        <f t="shared" si="201"/>
        <v>0</v>
      </c>
      <c r="I562" s="26">
        <f t="shared" si="201"/>
        <v>107</v>
      </c>
    </row>
    <row r="563" spans="1:9" x14ac:dyDescent="0.2">
      <c r="A563" s="5" t="s">
        <v>186</v>
      </c>
      <c r="B563" s="11" t="s">
        <v>40</v>
      </c>
      <c r="C563" s="10">
        <v>7</v>
      </c>
      <c r="D563" s="10">
        <v>2</v>
      </c>
      <c r="E563" s="11" t="s">
        <v>275</v>
      </c>
      <c r="F563" s="11" t="s">
        <v>185</v>
      </c>
      <c r="G563" s="26">
        <f t="shared" si="201"/>
        <v>107</v>
      </c>
      <c r="H563" s="26">
        <f t="shared" si="201"/>
        <v>0</v>
      </c>
      <c r="I563" s="26">
        <f t="shared" si="201"/>
        <v>107</v>
      </c>
    </row>
    <row r="564" spans="1:9" x14ac:dyDescent="0.2">
      <c r="A564" s="27" t="s">
        <v>104</v>
      </c>
      <c r="B564" s="66" t="s">
        <v>40</v>
      </c>
      <c r="C564" s="71">
        <v>7</v>
      </c>
      <c r="D564" s="71">
        <v>2</v>
      </c>
      <c r="E564" s="66" t="s">
        <v>275</v>
      </c>
      <c r="F564" s="66" t="s">
        <v>105</v>
      </c>
      <c r="G564" s="68">
        <v>107</v>
      </c>
      <c r="H564" s="68"/>
      <c r="I564" s="68">
        <f t="shared" ref="I564" si="202">G564+H564</f>
        <v>107</v>
      </c>
    </row>
    <row r="565" spans="1:9" ht="24" x14ac:dyDescent="0.2">
      <c r="A565" s="5" t="s">
        <v>507</v>
      </c>
      <c r="B565" s="11" t="s">
        <v>40</v>
      </c>
      <c r="C565" s="10">
        <v>7</v>
      </c>
      <c r="D565" s="10">
        <v>2</v>
      </c>
      <c r="E565" s="11" t="s">
        <v>276</v>
      </c>
      <c r="F565" s="11"/>
      <c r="G565" s="26">
        <f t="shared" ref="G565:I567" si="203">G566</f>
        <v>20</v>
      </c>
      <c r="H565" s="26">
        <f t="shared" si="203"/>
        <v>0</v>
      </c>
      <c r="I565" s="26">
        <f t="shared" si="203"/>
        <v>20</v>
      </c>
    </row>
    <row r="566" spans="1:9" ht="24" x14ac:dyDescent="0.2">
      <c r="A566" s="5" t="s">
        <v>183</v>
      </c>
      <c r="B566" s="11" t="s">
        <v>40</v>
      </c>
      <c r="C566" s="10">
        <v>7</v>
      </c>
      <c r="D566" s="10">
        <v>2</v>
      </c>
      <c r="E566" s="11" t="s">
        <v>276</v>
      </c>
      <c r="F566" s="11" t="s">
        <v>181</v>
      </c>
      <c r="G566" s="26">
        <f t="shared" si="203"/>
        <v>20</v>
      </c>
      <c r="H566" s="26">
        <f t="shared" si="203"/>
        <v>0</v>
      </c>
      <c r="I566" s="26">
        <f t="shared" si="203"/>
        <v>20</v>
      </c>
    </row>
    <row r="567" spans="1:9" x14ac:dyDescent="0.2">
      <c r="A567" s="5" t="s">
        <v>186</v>
      </c>
      <c r="B567" s="11" t="s">
        <v>40</v>
      </c>
      <c r="C567" s="10">
        <v>7</v>
      </c>
      <c r="D567" s="10">
        <v>2</v>
      </c>
      <c r="E567" s="11" t="s">
        <v>276</v>
      </c>
      <c r="F567" s="11" t="s">
        <v>185</v>
      </c>
      <c r="G567" s="26">
        <f t="shared" si="203"/>
        <v>20</v>
      </c>
      <c r="H567" s="26">
        <f t="shared" si="203"/>
        <v>0</v>
      </c>
      <c r="I567" s="26">
        <f t="shared" si="203"/>
        <v>20</v>
      </c>
    </row>
    <row r="568" spans="1:9" x14ac:dyDescent="0.2">
      <c r="A568" s="27" t="s">
        <v>104</v>
      </c>
      <c r="B568" s="66" t="s">
        <v>40</v>
      </c>
      <c r="C568" s="71">
        <v>7</v>
      </c>
      <c r="D568" s="71">
        <v>2</v>
      </c>
      <c r="E568" s="66" t="s">
        <v>276</v>
      </c>
      <c r="F568" s="66" t="s">
        <v>105</v>
      </c>
      <c r="G568" s="68">
        <v>20</v>
      </c>
      <c r="H568" s="68"/>
      <c r="I568" s="68">
        <f t="shared" ref="I568" si="204">G568+H568</f>
        <v>20</v>
      </c>
    </row>
    <row r="569" spans="1:9" ht="24" x14ac:dyDescent="0.2">
      <c r="A569" s="5" t="s">
        <v>312</v>
      </c>
      <c r="B569" s="11" t="s">
        <v>40</v>
      </c>
      <c r="C569" s="10">
        <v>7</v>
      </c>
      <c r="D569" s="10">
        <v>2</v>
      </c>
      <c r="E569" s="11" t="s">
        <v>311</v>
      </c>
      <c r="F569" s="11"/>
      <c r="G569" s="26">
        <f>G573</f>
        <v>40</v>
      </c>
      <c r="H569" s="26">
        <f>H573</f>
        <v>0</v>
      </c>
      <c r="I569" s="26">
        <f>I573</f>
        <v>40</v>
      </c>
    </row>
    <row r="570" spans="1:9" ht="36" x14ac:dyDescent="0.2">
      <c r="A570" s="5" t="s">
        <v>272</v>
      </c>
      <c r="B570" s="11" t="s">
        <v>40</v>
      </c>
      <c r="C570" s="10">
        <v>7</v>
      </c>
      <c r="D570" s="10">
        <v>2</v>
      </c>
      <c r="E570" s="11" t="s">
        <v>310</v>
      </c>
      <c r="F570" s="11"/>
      <c r="G570" s="26">
        <f t="shared" ref="G570:I572" si="205">G571</f>
        <v>40</v>
      </c>
      <c r="H570" s="26">
        <f t="shared" si="205"/>
        <v>0</v>
      </c>
      <c r="I570" s="26">
        <f t="shared" si="205"/>
        <v>40</v>
      </c>
    </row>
    <row r="571" spans="1:9" ht="24" x14ac:dyDescent="0.2">
      <c r="A571" s="5" t="s">
        <v>183</v>
      </c>
      <c r="B571" s="11" t="s">
        <v>40</v>
      </c>
      <c r="C571" s="10">
        <v>7</v>
      </c>
      <c r="D571" s="10">
        <v>2</v>
      </c>
      <c r="E571" s="11" t="s">
        <v>310</v>
      </c>
      <c r="F571" s="11" t="s">
        <v>181</v>
      </c>
      <c r="G571" s="26">
        <f t="shared" si="205"/>
        <v>40</v>
      </c>
      <c r="H571" s="26">
        <f t="shared" si="205"/>
        <v>0</v>
      </c>
      <c r="I571" s="26">
        <f t="shared" si="205"/>
        <v>40</v>
      </c>
    </row>
    <row r="572" spans="1:9" x14ac:dyDescent="0.2">
      <c r="A572" s="5" t="s">
        <v>186</v>
      </c>
      <c r="B572" s="11" t="s">
        <v>40</v>
      </c>
      <c r="C572" s="10">
        <v>7</v>
      </c>
      <c r="D572" s="10">
        <v>2</v>
      </c>
      <c r="E572" s="11" t="s">
        <v>310</v>
      </c>
      <c r="F572" s="11" t="s">
        <v>185</v>
      </c>
      <c r="G572" s="26">
        <f t="shared" si="205"/>
        <v>40</v>
      </c>
      <c r="H572" s="26">
        <f t="shared" si="205"/>
        <v>0</v>
      </c>
      <c r="I572" s="26">
        <f t="shared" si="205"/>
        <v>40</v>
      </c>
    </row>
    <row r="573" spans="1:9" x14ac:dyDescent="0.2">
      <c r="A573" s="27" t="s">
        <v>104</v>
      </c>
      <c r="B573" s="66" t="s">
        <v>40</v>
      </c>
      <c r="C573" s="71">
        <v>7</v>
      </c>
      <c r="D573" s="71">
        <v>2</v>
      </c>
      <c r="E573" s="66" t="s">
        <v>310</v>
      </c>
      <c r="F573" s="66" t="s">
        <v>105</v>
      </c>
      <c r="G573" s="68">
        <v>40</v>
      </c>
      <c r="H573" s="68"/>
      <c r="I573" s="68">
        <f t="shared" ref="I573" si="206">G573+H573</f>
        <v>40</v>
      </c>
    </row>
    <row r="574" spans="1:9" s="172" customFormat="1" ht="24" x14ac:dyDescent="0.2">
      <c r="A574" s="5" t="s">
        <v>462</v>
      </c>
      <c r="B574" s="11" t="s">
        <v>40</v>
      </c>
      <c r="C574" s="10">
        <v>7</v>
      </c>
      <c r="D574" s="10">
        <v>2</v>
      </c>
      <c r="E574" s="11" t="s">
        <v>461</v>
      </c>
      <c r="F574" s="11"/>
      <c r="G574" s="26">
        <f t="shared" ref="G574:I576" si="207">G575</f>
        <v>200.6</v>
      </c>
      <c r="H574" s="26">
        <f t="shared" si="207"/>
        <v>-100.3</v>
      </c>
      <c r="I574" s="26">
        <f t="shared" si="207"/>
        <v>100.3</v>
      </c>
    </row>
    <row r="575" spans="1:9" s="172" customFormat="1" ht="24" x14ac:dyDescent="0.2">
      <c r="A575" s="5" t="s">
        <v>183</v>
      </c>
      <c r="B575" s="11" t="s">
        <v>40</v>
      </c>
      <c r="C575" s="10">
        <v>7</v>
      </c>
      <c r="D575" s="10">
        <v>2</v>
      </c>
      <c r="E575" s="11" t="s">
        <v>461</v>
      </c>
      <c r="F575" s="11" t="s">
        <v>181</v>
      </c>
      <c r="G575" s="26">
        <f t="shared" si="207"/>
        <v>200.6</v>
      </c>
      <c r="H575" s="26">
        <f t="shared" si="207"/>
        <v>-100.3</v>
      </c>
      <c r="I575" s="26">
        <f t="shared" si="207"/>
        <v>100.3</v>
      </c>
    </row>
    <row r="576" spans="1:9" s="172" customFormat="1" x14ac:dyDescent="0.2">
      <c r="A576" s="5" t="s">
        <v>186</v>
      </c>
      <c r="B576" s="11" t="s">
        <v>40</v>
      </c>
      <c r="C576" s="10">
        <v>7</v>
      </c>
      <c r="D576" s="10">
        <v>2</v>
      </c>
      <c r="E576" s="11" t="s">
        <v>461</v>
      </c>
      <c r="F576" s="11" t="s">
        <v>185</v>
      </c>
      <c r="G576" s="26">
        <f>G577</f>
        <v>200.6</v>
      </c>
      <c r="H576" s="26">
        <f t="shared" si="207"/>
        <v>-100.3</v>
      </c>
      <c r="I576" s="26">
        <f t="shared" si="207"/>
        <v>100.3</v>
      </c>
    </row>
    <row r="577" spans="1:9" s="172" customFormat="1" x14ac:dyDescent="0.2">
      <c r="A577" s="27" t="s">
        <v>104</v>
      </c>
      <c r="B577" s="66" t="s">
        <v>40</v>
      </c>
      <c r="C577" s="71">
        <v>7</v>
      </c>
      <c r="D577" s="71">
        <v>2</v>
      </c>
      <c r="E577" s="66" t="s">
        <v>461</v>
      </c>
      <c r="F577" s="66" t="s">
        <v>105</v>
      </c>
      <c r="G577" s="68">
        <f>100.3*2</f>
        <v>200.6</v>
      </c>
      <c r="H577" s="68">
        <v>-100.3</v>
      </c>
      <c r="I577" s="68">
        <f t="shared" ref="I577" si="208">G577+H577</f>
        <v>100.3</v>
      </c>
    </row>
    <row r="578" spans="1:9" s="172" customFormat="1" ht="24" x14ac:dyDescent="0.2">
      <c r="A578" s="5" t="s">
        <v>462</v>
      </c>
      <c r="B578" s="11" t="s">
        <v>40</v>
      </c>
      <c r="C578" s="10">
        <v>7</v>
      </c>
      <c r="D578" s="10">
        <v>2</v>
      </c>
      <c r="E578" s="11" t="s">
        <v>557</v>
      </c>
      <c r="F578" s="11"/>
      <c r="G578" s="26">
        <f t="shared" ref="G578:I580" si="209">G579</f>
        <v>0</v>
      </c>
      <c r="H578" s="26">
        <f t="shared" si="209"/>
        <v>100.3</v>
      </c>
      <c r="I578" s="26">
        <f t="shared" si="209"/>
        <v>100.3</v>
      </c>
    </row>
    <row r="579" spans="1:9" s="172" customFormat="1" ht="24" x14ac:dyDescent="0.2">
      <c r="A579" s="5" t="s">
        <v>183</v>
      </c>
      <c r="B579" s="11" t="s">
        <v>40</v>
      </c>
      <c r="C579" s="10">
        <v>7</v>
      </c>
      <c r="D579" s="10">
        <v>2</v>
      </c>
      <c r="E579" s="11" t="s">
        <v>557</v>
      </c>
      <c r="F579" s="11" t="s">
        <v>181</v>
      </c>
      <c r="G579" s="26">
        <f t="shared" si="209"/>
        <v>0</v>
      </c>
      <c r="H579" s="26">
        <f t="shared" si="209"/>
        <v>100.3</v>
      </c>
      <c r="I579" s="26">
        <f t="shared" si="209"/>
        <v>100.3</v>
      </c>
    </row>
    <row r="580" spans="1:9" s="172" customFormat="1" x14ac:dyDescent="0.2">
      <c r="A580" s="5" t="s">
        <v>186</v>
      </c>
      <c r="B580" s="11" t="s">
        <v>40</v>
      </c>
      <c r="C580" s="10">
        <v>7</v>
      </c>
      <c r="D580" s="10">
        <v>2</v>
      </c>
      <c r="E580" s="11" t="s">
        <v>557</v>
      </c>
      <c r="F580" s="11" t="s">
        <v>185</v>
      </c>
      <c r="G580" s="26">
        <f>G581</f>
        <v>0</v>
      </c>
      <c r="H580" s="26">
        <f t="shared" si="209"/>
        <v>100.3</v>
      </c>
      <c r="I580" s="26">
        <f t="shared" si="209"/>
        <v>100.3</v>
      </c>
    </row>
    <row r="581" spans="1:9" s="172" customFormat="1" x14ac:dyDescent="0.2">
      <c r="A581" s="27" t="s">
        <v>104</v>
      </c>
      <c r="B581" s="66" t="s">
        <v>40</v>
      </c>
      <c r="C581" s="71">
        <v>7</v>
      </c>
      <c r="D581" s="71">
        <v>2</v>
      </c>
      <c r="E581" s="66" t="s">
        <v>557</v>
      </c>
      <c r="F581" s="66" t="s">
        <v>105</v>
      </c>
      <c r="G581" s="68">
        <v>0</v>
      </c>
      <c r="H581" s="68">
        <v>100.3</v>
      </c>
      <c r="I581" s="68">
        <f t="shared" ref="I581" si="210">G581+H581</f>
        <v>100.3</v>
      </c>
    </row>
    <row r="582" spans="1:9" x14ac:dyDescent="0.2">
      <c r="A582" s="41" t="s">
        <v>72</v>
      </c>
      <c r="B582" s="23" t="s">
        <v>40</v>
      </c>
      <c r="C582" s="43">
        <v>8</v>
      </c>
      <c r="D582" s="43">
        <v>0</v>
      </c>
      <c r="E582" s="81" t="s">
        <v>7</v>
      </c>
      <c r="F582" s="23" t="s">
        <v>7</v>
      </c>
      <c r="G582" s="25">
        <f>G583+G673</f>
        <v>129743.1</v>
      </c>
      <c r="H582" s="25">
        <f>H583+H673</f>
        <v>11826.1</v>
      </c>
      <c r="I582" s="25">
        <f>I583+I673</f>
        <v>141569.20000000001</v>
      </c>
    </row>
    <row r="583" spans="1:9" x14ac:dyDescent="0.2">
      <c r="A583" s="5" t="s">
        <v>32</v>
      </c>
      <c r="B583" s="11" t="s">
        <v>40</v>
      </c>
      <c r="C583" s="10">
        <v>8</v>
      </c>
      <c r="D583" s="10">
        <v>1</v>
      </c>
      <c r="E583" s="11" t="s">
        <v>7</v>
      </c>
      <c r="F583" s="11" t="s">
        <v>7</v>
      </c>
      <c r="G583" s="26">
        <f>G584</f>
        <v>102050.40000000001</v>
      </c>
      <c r="H583" s="26">
        <f>H584</f>
        <v>11130.1</v>
      </c>
      <c r="I583" s="26">
        <f>I584</f>
        <v>113180.50000000001</v>
      </c>
    </row>
    <row r="584" spans="1:9" x14ac:dyDescent="0.2">
      <c r="A584" s="5" t="s">
        <v>162</v>
      </c>
      <c r="B584" s="11" t="s">
        <v>40</v>
      </c>
      <c r="C584" s="10">
        <v>8</v>
      </c>
      <c r="D584" s="10">
        <v>1</v>
      </c>
      <c r="E584" s="11" t="s">
        <v>161</v>
      </c>
      <c r="F584" s="11"/>
      <c r="G584" s="26">
        <f>G585+G589+G593+G618+G627+G640+G645+G654+G659+G664+G668</f>
        <v>102050.40000000001</v>
      </c>
      <c r="H584" s="26">
        <f t="shared" ref="H584:I584" si="211">H585+H589+H593+H618+H627+H640+H645+H654+H659+H664+H668</f>
        <v>11130.1</v>
      </c>
      <c r="I584" s="26">
        <f t="shared" si="211"/>
        <v>113180.50000000001</v>
      </c>
    </row>
    <row r="585" spans="1:9" ht="36" x14ac:dyDescent="0.2">
      <c r="A585" s="5" t="s">
        <v>212</v>
      </c>
      <c r="B585" s="11" t="s">
        <v>40</v>
      </c>
      <c r="C585" s="10">
        <v>8</v>
      </c>
      <c r="D585" s="10">
        <v>1</v>
      </c>
      <c r="E585" s="11" t="s">
        <v>213</v>
      </c>
      <c r="F585" s="11"/>
      <c r="G585" s="26">
        <f t="shared" ref="G585:I587" si="212">G586</f>
        <v>85609.1</v>
      </c>
      <c r="H585" s="26">
        <f t="shared" si="212"/>
        <v>0</v>
      </c>
      <c r="I585" s="26">
        <f t="shared" si="212"/>
        <v>85609.1</v>
      </c>
    </row>
    <row r="586" spans="1:9" ht="24" x14ac:dyDescent="0.2">
      <c r="A586" s="5" t="s">
        <v>183</v>
      </c>
      <c r="B586" s="11" t="s">
        <v>40</v>
      </c>
      <c r="C586" s="10">
        <v>8</v>
      </c>
      <c r="D586" s="10">
        <v>1</v>
      </c>
      <c r="E586" s="11" t="s">
        <v>213</v>
      </c>
      <c r="F586" s="11" t="s">
        <v>181</v>
      </c>
      <c r="G586" s="26">
        <f t="shared" si="212"/>
        <v>85609.1</v>
      </c>
      <c r="H586" s="26">
        <f t="shared" si="212"/>
        <v>0</v>
      </c>
      <c r="I586" s="26">
        <f t="shared" si="212"/>
        <v>85609.1</v>
      </c>
    </row>
    <row r="587" spans="1:9" x14ac:dyDescent="0.2">
      <c r="A587" s="21" t="s">
        <v>184</v>
      </c>
      <c r="B587" s="11" t="s">
        <v>40</v>
      </c>
      <c r="C587" s="10">
        <v>8</v>
      </c>
      <c r="D587" s="10">
        <v>1</v>
      </c>
      <c r="E587" s="11" t="s">
        <v>213</v>
      </c>
      <c r="F587" s="11" t="s">
        <v>182</v>
      </c>
      <c r="G587" s="26">
        <f t="shared" si="212"/>
        <v>85609.1</v>
      </c>
      <c r="H587" s="26">
        <f t="shared" si="212"/>
        <v>0</v>
      </c>
      <c r="I587" s="26">
        <f t="shared" si="212"/>
        <v>85609.1</v>
      </c>
    </row>
    <row r="588" spans="1:9" ht="36" x14ac:dyDescent="0.2">
      <c r="A588" s="27" t="s">
        <v>423</v>
      </c>
      <c r="B588" s="66" t="s">
        <v>40</v>
      </c>
      <c r="C588" s="71">
        <v>8</v>
      </c>
      <c r="D588" s="71">
        <v>1</v>
      </c>
      <c r="E588" s="66" t="s">
        <v>213</v>
      </c>
      <c r="F588" s="66" t="s">
        <v>101</v>
      </c>
      <c r="G588" s="68">
        <v>85609.1</v>
      </c>
      <c r="H588" s="68"/>
      <c r="I588" s="68">
        <f t="shared" ref="I588" si="213">G588+H588</f>
        <v>85609.1</v>
      </c>
    </row>
    <row r="589" spans="1:9" ht="24" x14ac:dyDescent="0.2">
      <c r="A589" s="21" t="s">
        <v>593</v>
      </c>
      <c r="B589" s="22" t="s">
        <v>40</v>
      </c>
      <c r="C589" s="336">
        <v>8</v>
      </c>
      <c r="D589" s="336">
        <v>1</v>
      </c>
      <c r="E589" s="22" t="s">
        <v>592</v>
      </c>
      <c r="F589" s="22"/>
      <c r="G589" s="26">
        <f t="shared" ref="G589:I591" si="214">G590</f>
        <v>0</v>
      </c>
      <c r="H589" s="26">
        <f t="shared" si="214"/>
        <v>148.9</v>
      </c>
      <c r="I589" s="26">
        <f t="shared" si="214"/>
        <v>148.9</v>
      </c>
    </row>
    <row r="590" spans="1:9" ht="24" x14ac:dyDescent="0.2">
      <c r="A590" s="5" t="s">
        <v>183</v>
      </c>
      <c r="B590" s="22" t="s">
        <v>40</v>
      </c>
      <c r="C590" s="336">
        <v>8</v>
      </c>
      <c r="D590" s="336">
        <v>1</v>
      </c>
      <c r="E590" s="22" t="s">
        <v>592</v>
      </c>
      <c r="F590" s="11" t="s">
        <v>181</v>
      </c>
      <c r="G590" s="26">
        <f t="shared" si="214"/>
        <v>0</v>
      </c>
      <c r="H590" s="26">
        <f t="shared" si="214"/>
        <v>148.9</v>
      </c>
      <c r="I590" s="26">
        <f t="shared" si="214"/>
        <v>148.9</v>
      </c>
    </row>
    <row r="591" spans="1:9" x14ac:dyDescent="0.2">
      <c r="A591" s="21" t="s">
        <v>184</v>
      </c>
      <c r="B591" s="22" t="s">
        <v>40</v>
      </c>
      <c r="C591" s="336">
        <v>8</v>
      </c>
      <c r="D591" s="336">
        <v>1</v>
      </c>
      <c r="E591" s="22" t="s">
        <v>592</v>
      </c>
      <c r="F591" s="11" t="s">
        <v>182</v>
      </c>
      <c r="G591" s="26">
        <f t="shared" si="214"/>
        <v>0</v>
      </c>
      <c r="H591" s="26">
        <f t="shared" si="214"/>
        <v>148.9</v>
      </c>
      <c r="I591" s="26">
        <f t="shared" si="214"/>
        <v>148.9</v>
      </c>
    </row>
    <row r="592" spans="1:9" x14ac:dyDescent="0.2">
      <c r="A592" s="27" t="s">
        <v>102</v>
      </c>
      <c r="B592" s="66" t="s">
        <v>40</v>
      </c>
      <c r="C592" s="71">
        <v>8</v>
      </c>
      <c r="D592" s="71">
        <v>1</v>
      </c>
      <c r="E592" s="66" t="s">
        <v>592</v>
      </c>
      <c r="F592" s="66" t="s">
        <v>103</v>
      </c>
      <c r="G592" s="68"/>
      <c r="H592" s="68">
        <v>148.9</v>
      </c>
      <c r="I592" s="68">
        <f>G592+H592</f>
        <v>148.9</v>
      </c>
    </row>
    <row r="593" spans="1:9" x14ac:dyDescent="0.2">
      <c r="A593" s="5" t="s">
        <v>524</v>
      </c>
      <c r="B593" s="11" t="s">
        <v>40</v>
      </c>
      <c r="C593" s="10">
        <v>8</v>
      </c>
      <c r="D593" s="10">
        <v>1</v>
      </c>
      <c r="E593" s="11" t="s">
        <v>236</v>
      </c>
      <c r="F593" s="11"/>
      <c r="G593" s="26">
        <f>G597+G601+G605+G609+G613+G617</f>
        <v>6432</v>
      </c>
      <c r="H593" s="26">
        <f>H597+H601+H605+H609+H613+H617</f>
        <v>0</v>
      </c>
      <c r="I593" s="26">
        <f>I597+I601+I605+I609+I613+I617</f>
        <v>6432</v>
      </c>
    </row>
    <row r="594" spans="1:9" x14ac:dyDescent="0.2">
      <c r="A594" s="5" t="s">
        <v>237</v>
      </c>
      <c r="B594" s="11" t="s">
        <v>40</v>
      </c>
      <c r="C594" s="10">
        <v>8</v>
      </c>
      <c r="D594" s="10">
        <v>1</v>
      </c>
      <c r="E594" s="11" t="s">
        <v>238</v>
      </c>
      <c r="F594" s="11"/>
      <c r="G594" s="26">
        <f t="shared" ref="G594:I596" si="215">G595</f>
        <v>377</v>
      </c>
      <c r="H594" s="26">
        <f t="shared" si="215"/>
        <v>0</v>
      </c>
      <c r="I594" s="26">
        <f t="shared" si="215"/>
        <v>377</v>
      </c>
    </row>
    <row r="595" spans="1:9" ht="24" x14ac:dyDescent="0.2">
      <c r="A595" s="5" t="s">
        <v>183</v>
      </c>
      <c r="B595" s="11" t="s">
        <v>40</v>
      </c>
      <c r="C595" s="10">
        <v>8</v>
      </c>
      <c r="D595" s="10">
        <v>1</v>
      </c>
      <c r="E595" s="11" t="s">
        <v>238</v>
      </c>
      <c r="F595" s="11" t="s">
        <v>181</v>
      </c>
      <c r="G595" s="26">
        <f t="shared" si="215"/>
        <v>377</v>
      </c>
      <c r="H595" s="26">
        <f t="shared" si="215"/>
        <v>0</v>
      </c>
      <c r="I595" s="26">
        <f t="shared" si="215"/>
        <v>377</v>
      </c>
    </row>
    <row r="596" spans="1:9" x14ac:dyDescent="0.2">
      <c r="A596" s="21" t="s">
        <v>184</v>
      </c>
      <c r="B596" s="11" t="s">
        <v>40</v>
      </c>
      <c r="C596" s="10">
        <v>8</v>
      </c>
      <c r="D596" s="10">
        <v>1</v>
      </c>
      <c r="E596" s="11" t="s">
        <v>238</v>
      </c>
      <c r="F596" s="11" t="s">
        <v>182</v>
      </c>
      <c r="G596" s="26">
        <f t="shared" si="215"/>
        <v>377</v>
      </c>
      <c r="H596" s="26">
        <f t="shared" si="215"/>
        <v>0</v>
      </c>
      <c r="I596" s="26">
        <f t="shared" si="215"/>
        <v>377</v>
      </c>
    </row>
    <row r="597" spans="1:9" x14ac:dyDescent="0.2">
      <c r="A597" s="27" t="s">
        <v>102</v>
      </c>
      <c r="B597" s="66" t="s">
        <v>40</v>
      </c>
      <c r="C597" s="71">
        <v>8</v>
      </c>
      <c r="D597" s="71">
        <v>1</v>
      </c>
      <c r="E597" s="66" t="s">
        <v>238</v>
      </c>
      <c r="F597" s="66" t="s">
        <v>103</v>
      </c>
      <c r="G597" s="68">
        <v>377</v>
      </c>
      <c r="H597" s="68"/>
      <c r="I597" s="68">
        <f t="shared" ref="I597" si="216">G597+H597</f>
        <v>377</v>
      </c>
    </row>
    <row r="598" spans="1:9" x14ac:dyDescent="0.2">
      <c r="A598" s="5" t="s">
        <v>240</v>
      </c>
      <c r="B598" s="11" t="s">
        <v>40</v>
      </c>
      <c r="C598" s="10">
        <v>8</v>
      </c>
      <c r="D598" s="10">
        <v>1</v>
      </c>
      <c r="E598" s="11" t="s">
        <v>239</v>
      </c>
      <c r="F598" s="11"/>
      <c r="G598" s="26">
        <f t="shared" ref="G598:I600" si="217">G599</f>
        <v>200</v>
      </c>
      <c r="H598" s="26">
        <f t="shared" si="217"/>
        <v>0</v>
      </c>
      <c r="I598" s="26">
        <f t="shared" si="217"/>
        <v>200</v>
      </c>
    </row>
    <row r="599" spans="1:9" ht="24" x14ac:dyDescent="0.2">
      <c r="A599" s="5" t="s">
        <v>183</v>
      </c>
      <c r="B599" s="11" t="s">
        <v>40</v>
      </c>
      <c r="C599" s="10">
        <v>8</v>
      </c>
      <c r="D599" s="10">
        <v>1</v>
      </c>
      <c r="E599" s="11" t="s">
        <v>239</v>
      </c>
      <c r="F599" s="11" t="s">
        <v>181</v>
      </c>
      <c r="G599" s="26">
        <f t="shared" si="217"/>
        <v>200</v>
      </c>
      <c r="H599" s="26">
        <f t="shared" si="217"/>
        <v>0</v>
      </c>
      <c r="I599" s="26">
        <f t="shared" si="217"/>
        <v>200</v>
      </c>
    </row>
    <row r="600" spans="1:9" x14ac:dyDescent="0.2">
      <c r="A600" s="21" t="s">
        <v>184</v>
      </c>
      <c r="B600" s="11" t="s">
        <v>40</v>
      </c>
      <c r="C600" s="10">
        <v>8</v>
      </c>
      <c r="D600" s="10">
        <v>1</v>
      </c>
      <c r="E600" s="11" t="s">
        <v>239</v>
      </c>
      <c r="F600" s="11" t="s">
        <v>182</v>
      </c>
      <c r="G600" s="26">
        <f t="shared" si="217"/>
        <v>200</v>
      </c>
      <c r="H600" s="26">
        <f t="shared" si="217"/>
        <v>0</v>
      </c>
      <c r="I600" s="26">
        <f t="shared" si="217"/>
        <v>200</v>
      </c>
    </row>
    <row r="601" spans="1:9" x14ac:dyDescent="0.2">
      <c r="A601" s="27" t="s">
        <v>102</v>
      </c>
      <c r="B601" s="66" t="s">
        <v>40</v>
      </c>
      <c r="C601" s="71">
        <v>8</v>
      </c>
      <c r="D601" s="71">
        <v>1</v>
      </c>
      <c r="E601" s="66" t="s">
        <v>239</v>
      </c>
      <c r="F601" s="66" t="s">
        <v>103</v>
      </c>
      <c r="G601" s="68">
        <v>200</v>
      </c>
      <c r="H601" s="68"/>
      <c r="I601" s="68">
        <f t="shared" ref="I601" si="218">G601+H601</f>
        <v>200</v>
      </c>
    </row>
    <row r="602" spans="1:9" ht="48" x14ac:dyDescent="0.2">
      <c r="A602" s="5" t="s">
        <v>509</v>
      </c>
      <c r="B602" s="11" t="s">
        <v>40</v>
      </c>
      <c r="C602" s="10">
        <v>8</v>
      </c>
      <c r="D602" s="10">
        <v>1</v>
      </c>
      <c r="E602" s="11" t="s">
        <v>241</v>
      </c>
      <c r="F602" s="11"/>
      <c r="G602" s="26">
        <f t="shared" ref="G602:I604" si="219">G603</f>
        <v>505</v>
      </c>
      <c r="H602" s="26">
        <f t="shared" si="219"/>
        <v>0</v>
      </c>
      <c r="I602" s="26">
        <f t="shared" si="219"/>
        <v>505</v>
      </c>
    </row>
    <row r="603" spans="1:9" ht="24" x14ac:dyDescent="0.2">
      <c r="A603" s="5" t="s">
        <v>183</v>
      </c>
      <c r="B603" s="11" t="s">
        <v>40</v>
      </c>
      <c r="C603" s="10">
        <v>8</v>
      </c>
      <c r="D603" s="10">
        <v>1</v>
      </c>
      <c r="E603" s="11" t="s">
        <v>241</v>
      </c>
      <c r="F603" s="11" t="s">
        <v>181</v>
      </c>
      <c r="G603" s="26">
        <f t="shared" si="219"/>
        <v>505</v>
      </c>
      <c r="H603" s="26">
        <f t="shared" si="219"/>
        <v>0</v>
      </c>
      <c r="I603" s="26">
        <f t="shared" si="219"/>
        <v>505</v>
      </c>
    </row>
    <row r="604" spans="1:9" x14ac:dyDescent="0.2">
      <c r="A604" s="21" t="s">
        <v>184</v>
      </c>
      <c r="B604" s="11" t="s">
        <v>40</v>
      </c>
      <c r="C604" s="10">
        <v>8</v>
      </c>
      <c r="D604" s="10">
        <v>1</v>
      </c>
      <c r="E604" s="11" t="s">
        <v>241</v>
      </c>
      <c r="F604" s="11" t="s">
        <v>182</v>
      </c>
      <c r="G604" s="26">
        <f t="shared" si="219"/>
        <v>505</v>
      </c>
      <c r="H604" s="26">
        <f t="shared" si="219"/>
        <v>0</v>
      </c>
      <c r="I604" s="26">
        <f t="shared" si="219"/>
        <v>505</v>
      </c>
    </row>
    <row r="605" spans="1:9" x14ac:dyDescent="0.2">
      <c r="A605" s="27" t="s">
        <v>102</v>
      </c>
      <c r="B605" s="66" t="s">
        <v>40</v>
      </c>
      <c r="C605" s="71">
        <v>8</v>
      </c>
      <c r="D605" s="71">
        <v>1</v>
      </c>
      <c r="E605" s="66" t="s">
        <v>241</v>
      </c>
      <c r="F605" s="66" t="s">
        <v>103</v>
      </c>
      <c r="G605" s="68">
        <v>505</v>
      </c>
      <c r="H605" s="68"/>
      <c r="I605" s="68">
        <f t="shared" ref="I605" si="220">G605+H605</f>
        <v>505</v>
      </c>
    </row>
    <row r="606" spans="1:9" x14ac:dyDescent="0.2">
      <c r="A606" s="5" t="s">
        <v>245</v>
      </c>
      <c r="B606" s="11" t="s">
        <v>40</v>
      </c>
      <c r="C606" s="10">
        <v>8</v>
      </c>
      <c r="D606" s="10">
        <v>1</v>
      </c>
      <c r="E606" s="11" t="s">
        <v>242</v>
      </c>
      <c r="F606" s="11"/>
      <c r="G606" s="26">
        <f t="shared" ref="G606:I608" si="221">G607</f>
        <v>5</v>
      </c>
      <c r="H606" s="26">
        <f t="shared" si="221"/>
        <v>0</v>
      </c>
      <c r="I606" s="26">
        <f t="shared" si="221"/>
        <v>5</v>
      </c>
    </row>
    <row r="607" spans="1:9" ht="24" x14ac:dyDescent="0.2">
      <c r="A607" s="5" t="s">
        <v>183</v>
      </c>
      <c r="B607" s="11" t="s">
        <v>40</v>
      </c>
      <c r="C607" s="10">
        <v>8</v>
      </c>
      <c r="D607" s="10">
        <v>1</v>
      </c>
      <c r="E607" s="11" t="s">
        <v>242</v>
      </c>
      <c r="F607" s="11" t="s">
        <v>181</v>
      </c>
      <c r="G607" s="26">
        <f t="shared" si="221"/>
        <v>5</v>
      </c>
      <c r="H607" s="26">
        <f t="shared" si="221"/>
        <v>0</v>
      </c>
      <c r="I607" s="26">
        <f t="shared" si="221"/>
        <v>5</v>
      </c>
    </row>
    <row r="608" spans="1:9" x14ac:dyDescent="0.2">
      <c r="A608" s="21" t="s">
        <v>184</v>
      </c>
      <c r="B608" s="11" t="s">
        <v>40</v>
      </c>
      <c r="C608" s="10">
        <v>8</v>
      </c>
      <c r="D608" s="10">
        <v>1</v>
      </c>
      <c r="E608" s="11" t="s">
        <v>242</v>
      </c>
      <c r="F608" s="11" t="s">
        <v>182</v>
      </c>
      <c r="G608" s="26">
        <f t="shared" si="221"/>
        <v>5</v>
      </c>
      <c r="H608" s="26">
        <f t="shared" si="221"/>
        <v>0</v>
      </c>
      <c r="I608" s="26">
        <f t="shared" si="221"/>
        <v>5</v>
      </c>
    </row>
    <row r="609" spans="1:9" x14ac:dyDescent="0.2">
      <c r="A609" s="27" t="s">
        <v>102</v>
      </c>
      <c r="B609" s="66" t="s">
        <v>40</v>
      </c>
      <c r="C609" s="71">
        <v>8</v>
      </c>
      <c r="D609" s="71">
        <v>1</v>
      </c>
      <c r="E609" s="66" t="s">
        <v>242</v>
      </c>
      <c r="F609" s="66" t="s">
        <v>103</v>
      </c>
      <c r="G609" s="68">
        <v>5</v>
      </c>
      <c r="H609" s="68"/>
      <c r="I609" s="68">
        <f t="shared" ref="I609" si="222">G609+H609</f>
        <v>5</v>
      </c>
    </row>
    <row r="610" spans="1:9" ht="24" x14ac:dyDescent="0.2">
      <c r="A610" s="5" t="s">
        <v>246</v>
      </c>
      <c r="B610" s="11" t="s">
        <v>40</v>
      </c>
      <c r="C610" s="10">
        <v>8</v>
      </c>
      <c r="D610" s="10">
        <v>1</v>
      </c>
      <c r="E610" s="11" t="s">
        <v>243</v>
      </c>
      <c r="F610" s="11"/>
      <c r="G610" s="26">
        <f t="shared" ref="G610:I612" si="223">G611</f>
        <v>545</v>
      </c>
      <c r="H610" s="26">
        <f t="shared" si="223"/>
        <v>0</v>
      </c>
      <c r="I610" s="26">
        <f t="shared" si="223"/>
        <v>545</v>
      </c>
    </row>
    <row r="611" spans="1:9" ht="24" x14ac:dyDescent="0.2">
      <c r="A611" s="5" t="s">
        <v>183</v>
      </c>
      <c r="B611" s="11" t="s">
        <v>40</v>
      </c>
      <c r="C611" s="10">
        <v>8</v>
      </c>
      <c r="D611" s="10">
        <v>1</v>
      </c>
      <c r="E611" s="11" t="s">
        <v>243</v>
      </c>
      <c r="F611" s="11" t="s">
        <v>181</v>
      </c>
      <c r="G611" s="26">
        <f t="shared" si="223"/>
        <v>545</v>
      </c>
      <c r="H611" s="26">
        <f t="shared" si="223"/>
        <v>0</v>
      </c>
      <c r="I611" s="26">
        <f t="shared" si="223"/>
        <v>545</v>
      </c>
    </row>
    <row r="612" spans="1:9" x14ac:dyDescent="0.2">
      <c r="A612" s="21" t="s">
        <v>184</v>
      </c>
      <c r="B612" s="11" t="s">
        <v>40</v>
      </c>
      <c r="C612" s="10">
        <v>8</v>
      </c>
      <c r="D612" s="10">
        <v>1</v>
      </c>
      <c r="E612" s="11" t="s">
        <v>243</v>
      </c>
      <c r="F612" s="11" t="s">
        <v>182</v>
      </c>
      <c r="G612" s="26">
        <f t="shared" si="223"/>
        <v>545</v>
      </c>
      <c r="H612" s="26">
        <f t="shared" si="223"/>
        <v>0</v>
      </c>
      <c r="I612" s="26">
        <f t="shared" si="223"/>
        <v>545</v>
      </c>
    </row>
    <row r="613" spans="1:9" x14ac:dyDescent="0.2">
      <c r="A613" s="27" t="s">
        <v>102</v>
      </c>
      <c r="B613" s="66" t="s">
        <v>40</v>
      </c>
      <c r="C613" s="71">
        <v>8</v>
      </c>
      <c r="D613" s="71">
        <v>1</v>
      </c>
      <c r="E613" s="66" t="s">
        <v>243</v>
      </c>
      <c r="F613" s="66" t="s">
        <v>103</v>
      </c>
      <c r="G613" s="68">
        <v>545</v>
      </c>
      <c r="H613" s="68"/>
      <c r="I613" s="68">
        <f t="shared" ref="I613" si="224">G613+H613</f>
        <v>545</v>
      </c>
    </row>
    <row r="614" spans="1:9" x14ac:dyDescent="0.2">
      <c r="A614" s="5" t="s">
        <v>247</v>
      </c>
      <c r="B614" s="11" t="s">
        <v>40</v>
      </c>
      <c r="C614" s="10">
        <v>8</v>
      </c>
      <c r="D614" s="10">
        <v>1</v>
      </c>
      <c r="E614" s="11" t="s">
        <v>244</v>
      </c>
      <c r="F614" s="11"/>
      <c r="G614" s="26">
        <f t="shared" ref="G614:I616" si="225">G615</f>
        <v>4800</v>
      </c>
      <c r="H614" s="26">
        <f t="shared" si="225"/>
        <v>0</v>
      </c>
      <c r="I614" s="26">
        <f t="shared" si="225"/>
        <v>4800</v>
      </c>
    </row>
    <row r="615" spans="1:9" ht="24" x14ac:dyDescent="0.2">
      <c r="A615" s="5" t="s">
        <v>183</v>
      </c>
      <c r="B615" s="11" t="s">
        <v>40</v>
      </c>
      <c r="C615" s="10">
        <v>8</v>
      </c>
      <c r="D615" s="10">
        <v>1</v>
      </c>
      <c r="E615" s="11" t="s">
        <v>244</v>
      </c>
      <c r="F615" s="11" t="s">
        <v>181</v>
      </c>
      <c r="G615" s="26">
        <f t="shared" si="225"/>
        <v>4800</v>
      </c>
      <c r="H615" s="26">
        <f t="shared" si="225"/>
        <v>0</v>
      </c>
      <c r="I615" s="26">
        <f t="shared" si="225"/>
        <v>4800</v>
      </c>
    </row>
    <row r="616" spans="1:9" x14ac:dyDescent="0.2">
      <c r="A616" s="21" t="s">
        <v>184</v>
      </c>
      <c r="B616" s="11" t="s">
        <v>40</v>
      </c>
      <c r="C616" s="10">
        <v>8</v>
      </c>
      <c r="D616" s="10">
        <v>1</v>
      </c>
      <c r="E616" s="11" t="s">
        <v>244</v>
      </c>
      <c r="F616" s="11" t="s">
        <v>182</v>
      </c>
      <c r="G616" s="26">
        <f t="shared" si="225"/>
        <v>4800</v>
      </c>
      <c r="H616" s="26">
        <f t="shared" si="225"/>
        <v>0</v>
      </c>
      <c r="I616" s="26">
        <f t="shared" si="225"/>
        <v>4800</v>
      </c>
    </row>
    <row r="617" spans="1:9" x14ac:dyDescent="0.2">
      <c r="A617" s="27" t="s">
        <v>102</v>
      </c>
      <c r="B617" s="66" t="s">
        <v>40</v>
      </c>
      <c r="C617" s="71">
        <v>8</v>
      </c>
      <c r="D617" s="71">
        <v>1</v>
      </c>
      <c r="E617" s="66" t="s">
        <v>244</v>
      </c>
      <c r="F617" s="66" t="s">
        <v>103</v>
      </c>
      <c r="G617" s="68">
        <v>4800</v>
      </c>
      <c r="H617" s="68"/>
      <c r="I617" s="68">
        <f t="shared" ref="I617" si="226">G617+H617</f>
        <v>4800</v>
      </c>
    </row>
    <row r="618" spans="1:9" ht="24" x14ac:dyDescent="0.2">
      <c r="A618" s="5" t="s">
        <v>525</v>
      </c>
      <c r="B618" s="11" t="s">
        <v>40</v>
      </c>
      <c r="C618" s="10">
        <v>8</v>
      </c>
      <c r="D618" s="10">
        <v>1</v>
      </c>
      <c r="E618" s="11" t="s">
        <v>248</v>
      </c>
      <c r="F618" s="11"/>
      <c r="G618" s="26">
        <f>G622+G626</f>
        <v>310</v>
      </c>
      <c r="H618" s="26">
        <f>H622+H626</f>
        <v>0</v>
      </c>
      <c r="I618" s="26">
        <f>I622+I626</f>
        <v>310</v>
      </c>
    </row>
    <row r="619" spans="1:9" ht="24" x14ac:dyDescent="0.2">
      <c r="A619" s="5" t="s">
        <v>250</v>
      </c>
      <c r="B619" s="11" t="s">
        <v>40</v>
      </c>
      <c r="C619" s="10">
        <v>8</v>
      </c>
      <c r="D619" s="10">
        <v>1</v>
      </c>
      <c r="E619" s="11" t="s">
        <v>249</v>
      </c>
      <c r="F619" s="11"/>
      <c r="G619" s="26">
        <f t="shared" ref="G619:I621" si="227">G620</f>
        <v>30</v>
      </c>
      <c r="H619" s="26">
        <f t="shared" si="227"/>
        <v>0</v>
      </c>
      <c r="I619" s="26">
        <f t="shared" si="227"/>
        <v>30</v>
      </c>
    </row>
    <row r="620" spans="1:9" ht="24" x14ac:dyDescent="0.2">
      <c r="A620" s="5" t="s">
        <v>183</v>
      </c>
      <c r="B620" s="11" t="s">
        <v>40</v>
      </c>
      <c r="C620" s="10">
        <v>8</v>
      </c>
      <c r="D620" s="10">
        <v>1</v>
      </c>
      <c r="E620" s="11" t="s">
        <v>249</v>
      </c>
      <c r="F620" s="11" t="s">
        <v>181</v>
      </c>
      <c r="G620" s="26">
        <f t="shared" si="227"/>
        <v>30</v>
      </c>
      <c r="H620" s="26">
        <f t="shared" si="227"/>
        <v>0</v>
      </c>
      <c r="I620" s="26">
        <f t="shared" si="227"/>
        <v>30</v>
      </c>
    </row>
    <row r="621" spans="1:9" x14ac:dyDescent="0.2">
      <c r="A621" s="21" t="s">
        <v>184</v>
      </c>
      <c r="B621" s="11" t="s">
        <v>40</v>
      </c>
      <c r="C621" s="10">
        <v>8</v>
      </c>
      <c r="D621" s="10">
        <v>1</v>
      </c>
      <c r="E621" s="11" t="s">
        <v>249</v>
      </c>
      <c r="F621" s="11" t="s">
        <v>182</v>
      </c>
      <c r="G621" s="26">
        <f t="shared" si="227"/>
        <v>30</v>
      </c>
      <c r="H621" s="26">
        <f t="shared" si="227"/>
        <v>0</v>
      </c>
      <c r="I621" s="26">
        <f t="shared" si="227"/>
        <v>30</v>
      </c>
    </row>
    <row r="622" spans="1:9" x14ac:dyDescent="0.2">
      <c r="A622" s="27" t="s">
        <v>102</v>
      </c>
      <c r="B622" s="66" t="s">
        <v>40</v>
      </c>
      <c r="C622" s="71">
        <v>8</v>
      </c>
      <c r="D622" s="71">
        <v>1</v>
      </c>
      <c r="E622" s="66" t="s">
        <v>249</v>
      </c>
      <c r="F622" s="66" t="s">
        <v>103</v>
      </c>
      <c r="G622" s="68">
        <v>30</v>
      </c>
      <c r="H622" s="68"/>
      <c r="I622" s="68">
        <f t="shared" ref="I622" si="228">G622+H622</f>
        <v>30</v>
      </c>
    </row>
    <row r="623" spans="1:9" x14ac:dyDescent="0.2">
      <c r="A623" s="5" t="s">
        <v>252</v>
      </c>
      <c r="B623" s="11" t="s">
        <v>40</v>
      </c>
      <c r="C623" s="10">
        <v>8</v>
      </c>
      <c r="D623" s="10">
        <v>1</v>
      </c>
      <c r="E623" s="11" t="s">
        <v>251</v>
      </c>
      <c r="F623" s="11"/>
      <c r="G623" s="26">
        <f t="shared" ref="G623:I625" si="229">G624</f>
        <v>280</v>
      </c>
      <c r="H623" s="26">
        <f t="shared" si="229"/>
        <v>0</v>
      </c>
      <c r="I623" s="26">
        <f t="shared" si="229"/>
        <v>280</v>
      </c>
    </row>
    <row r="624" spans="1:9" ht="24" x14ac:dyDescent="0.2">
      <c r="A624" s="5" t="s">
        <v>183</v>
      </c>
      <c r="B624" s="11" t="s">
        <v>40</v>
      </c>
      <c r="C624" s="10">
        <v>8</v>
      </c>
      <c r="D624" s="10">
        <v>1</v>
      </c>
      <c r="E624" s="11" t="s">
        <v>251</v>
      </c>
      <c r="F624" s="11" t="s">
        <v>181</v>
      </c>
      <c r="G624" s="26">
        <f t="shared" si="229"/>
        <v>280</v>
      </c>
      <c r="H624" s="26">
        <f t="shared" si="229"/>
        <v>0</v>
      </c>
      <c r="I624" s="26">
        <f t="shared" si="229"/>
        <v>280</v>
      </c>
    </row>
    <row r="625" spans="1:9" x14ac:dyDescent="0.2">
      <c r="A625" s="21" t="s">
        <v>184</v>
      </c>
      <c r="B625" s="11" t="s">
        <v>40</v>
      </c>
      <c r="C625" s="10">
        <v>8</v>
      </c>
      <c r="D625" s="10">
        <v>1</v>
      </c>
      <c r="E625" s="11" t="s">
        <v>251</v>
      </c>
      <c r="F625" s="11" t="s">
        <v>182</v>
      </c>
      <c r="G625" s="26">
        <f t="shared" si="229"/>
        <v>280</v>
      </c>
      <c r="H625" s="26">
        <f t="shared" si="229"/>
        <v>0</v>
      </c>
      <c r="I625" s="26">
        <f t="shared" si="229"/>
        <v>280</v>
      </c>
    </row>
    <row r="626" spans="1:9" x14ac:dyDescent="0.2">
      <c r="A626" s="27" t="s">
        <v>102</v>
      </c>
      <c r="B626" s="66" t="s">
        <v>40</v>
      </c>
      <c r="C626" s="71">
        <v>8</v>
      </c>
      <c r="D626" s="71">
        <v>1</v>
      </c>
      <c r="E626" s="66" t="s">
        <v>251</v>
      </c>
      <c r="F626" s="66" t="s">
        <v>103</v>
      </c>
      <c r="G626" s="68">
        <v>280</v>
      </c>
      <c r="H626" s="68"/>
      <c r="I626" s="68">
        <f t="shared" ref="I626" si="230">G626+H626</f>
        <v>280</v>
      </c>
    </row>
    <row r="627" spans="1:9" ht="24" x14ac:dyDescent="0.2">
      <c r="A627" s="5" t="s">
        <v>517</v>
      </c>
      <c r="B627" s="11" t="s">
        <v>40</v>
      </c>
      <c r="C627" s="10">
        <v>8</v>
      </c>
      <c r="D627" s="10">
        <v>1</v>
      </c>
      <c r="E627" s="11" t="s">
        <v>253</v>
      </c>
      <c r="F627" s="11"/>
      <c r="G627" s="26">
        <f>G628+G632+G636</f>
        <v>306.59999999999997</v>
      </c>
      <c r="H627" s="26">
        <f>H628+H632+H636</f>
        <v>0</v>
      </c>
      <c r="I627" s="26">
        <f>I628+I632+I636</f>
        <v>306.59999999999997</v>
      </c>
    </row>
    <row r="628" spans="1:9" x14ac:dyDescent="0.2">
      <c r="A628" s="5" t="s">
        <v>255</v>
      </c>
      <c r="B628" s="11" t="s">
        <v>40</v>
      </c>
      <c r="C628" s="10">
        <v>8</v>
      </c>
      <c r="D628" s="10">
        <v>1</v>
      </c>
      <c r="E628" s="11" t="s">
        <v>254</v>
      </c>
      <c r="F628" s="11"/>
      <c r="G628" s="26">
        <f t="shared" ref="G628:I630" si="231">G629</f>
        <v>215.7</v>
      </c>
      <c r="H628" s="26">
        <f t="shared" si="231"/>
        <v>0</v>
      </c>
      <c r="I628" s="26">
        <f t="shared" si="231"/>
        <v>215.7</v>
      </c>
    </row>
    <row r="629" spans="1:9" ht="24" x14ac:dyDescent="0.2">
      <c r="A629" s="5" t="s">
        <v>183</v>
      </c>
      <c r="B629" s="11" t="s">
        <v>40</v>
      </c>
      <c r="C629" s="10">
        <v>8</v>
      </c>
      <c r="D629" s="10">
        <v>1</v>
      </c>
      <c r="E629" s="11" t="s">
        <v>254</v>
      </c>
      <c r="F629" s="11" t="s">
        <v>181</v>
      </c>
      <c r="G629" s="26">
        <f t="shared" si="231"/>
        <v>215.7</v>
      </c>
      <c r="H629" s="26">
        <f t="shared" si="231"/>
        <v>0</v>
      </c>
      <c r="I629" s="26">
        <f t="shared" si="231"/>
        <v>215.7</v>
      </c>
    </row>
    <row r="630" spans="1:9" x14ac:dyDescent="0.2">
      <c r="A630" s="21" t="s">
        <v>184</v>
      </c>
      <c r="B630" s="11" t="s">
        <v>40</v>
      </c>
      <c r="C630" s="10">
        <v>8</v>
      </c>
      <c r="D630" s="10">
        <v>1</v>
      </c>
      <c r="E630" s="11" t="s">
        <v>254</v>
      </c>
      <c r="F630" s="11" t="s">
        <v>182</v>
      </c>
      <c r="G630" s="26">
        <f t="shared" si="231"/>
        <v>215.7</v>
      </c>
      <c r="H630" s="26">
        <f t="shared" si="231"/>
        <v>0</v>
      </c>
      <c r="I630" s="26">
        <f t="shared" si="231"/>
        <v>215.7</v>
      </c>
    </row>
    <row r="631" spans="1:9" x14ac:dyDescent="0.2">
      <c r="A631" s="27" t="s">
        <v>102</v>
      </c>
      <c r="B631" s="66" t="s">
        <v>40</v>
      </c>
      <c r="C631" s="71">
        <v>8</v>
      </c>
      <c r="D631" s="71">
        <v>1</v>
      </c>
      <c r="E631" s="66" t="s">
        <v>254</v>
      </c>
      <c r="F631" s="66" t="s">
        <v>103</v>
      </c>
      <c r="G631" s="68">
        <v>215.7</v>
      </c>
      <c r="H631" s="68"/>
      <c r="I631" s="68">
        <f t="shared" ref="I631" si="232">G631+H631</f>
        <v>215.7</v>
      </c>
    </row>
    <row r="632" spans="1:9" ht="24" x14ac:dyDescent="0.2">
      <c r="A632" s="5" t="s">
        <v>258</v>
      </c>
      <c r="B632" s="11" t="s">
        <v>40</v>
      </c>
      <c r="C632" s="10">
        <v>8</v>
      </c>
      <c r="D632" s="10">
        <v>1</v>
      </c>
      <c r="E632" s="11" t="s">
        <v>259</v>
      </c>
      <c r="F632" s="11"/>
      <c r="G632" s="26">
        <f t="shared" ref="G632:I634" si="233">G633</f>
        <v>3.2</v>
      </c>
      <c r="H632" s="26">
        <f t="shared" si="233"/>
        <v>0</v>
      </c>
      <c r="I632" s="26">
        <f t="shared" si="233"/>
        <v>3.2</v>
      </c>
    </row>
    <row r="633" spans="1:9" ht="24" x14ac:dyDescent="0.2">
      <c r="A633" s="5" t="s">
        <v>183</v>
      </c>
      <c r="B633" s="11" t="s">
        <v>40</v>
      </c>
      <c r="C633" s="10">
        <v>8</v>
      </c>
      <c r="D633" s="10">
        <v>1</v>
      </c>
      <c r="E633" s="11" t="s">
        <v>259</v>
      </c>
      <c r="F633" s="11" t="s">
        <v>181</v>
      </c>
      <c r="G633" s="26">
        <f t="shared" si="233"/>
        <v>3.2</v>
      </c>
      <c r="H633" s="26">
        <f t="shared" si="233"/>
        <v>0</v>
      </c>
      <c r="I633" s="26">
        <f t="shared" si="233"/>
        <v>3.2</v>
      </c>
    </row>
    <row r="634" spans="1:9" x14ac:dyDescent="0.2">
      <c r="A634" s="21" t="s">
        <v>184</v>
      </c>
      <c r="B634" s="11" t="s">
        <v>40</v>
      </c>
      <c r="C634" s="10">
        <v>8</v>
      </c>
      <c r="D634" s="10">
        <v>1</v>
      </c>
      <c r="E634" s="11" t="s">
        <v>259</v>
      </c>
      <c r="F634" s="11" t="s">
        <v>182</v>
      </c>
      <c r="G634" s="26">
        <f t="shared" si="233"/>
        <v>3.2</v>
      </c>
      <c r="H634" s="26">
        <f t="shared" si="233"/>
        <v>0</v>
      </c>
      <c r="I634" s="26">
        <f t="shared" si="233"/>
        <v>3.2</v>
      </c>
    </row>
    <row r="635" spans="1:9" x14ac:dyDescent="0.2">
      <c r="A635" s="27" t="s">
        <v>102</v>
      </c>
      <c r="B635" s="66" t="s">
        <v>40</v>
      </c>
      <c r="C635" s="71">
        <v>8</v>
      </c>
      <c r="D635" s="71">
        <v>1</v>
      </c>
      <c r="E635" s="66" t="s">
        <v>259</v>
      </c>
      <c r="F635" s="66" t="s">
        <v>103</v>
      </c>
      <c r="G635" s="68">
        <v>3.2</v>
      </c>
      <c r="H635" s="68"/>
      <c r="I635" s="68">
        <f t="shared" ref="I635" si="234">G635+H635</f>
        <v>3.2</v>
      </c>
    </row>
    <row r="636" spans="1:9" x14ac:dyDescent="0.2">
      <c r="A636" s="5" t="s">
        <v>519</v>
      </c>
      <c r="B636" s="11" t="s">
        <v>40</v>
      </c>
      <c r="C636" s="10">
        <v>8</v>
      </c>
      <c r="D636" s="10">
        <v>1</v>
      </c>
      <c r="E636" s="11" t="s">
        <v>260</v>
      </c>
      <c r="F636" s="11"/>
      <c r="G636" s="26">
        <f t="shared" ref="G636:I638" si="235">G637</f>
        <v>87.7</v>
      </c>
      <c r="H636" s="26">
        <f t="shared" si="235"/>
        <v>0</v>
      </c>
      <c r="I636" s="26">
        <f t="shared" si="235"/>
        <v>87.7</v>
      </c>
    </row>
    <row r="637" spans="1:9" ht="24" x14ac:dyDescent="0.2">
      <c r="A637" s="5" t="s">
        <v>183</v>
      </c>
      <c r="B637" s="11" t="s">
        <v>40</v>
      </c>
      <c r="C637" s="10">
        <v>8</v>
      </c>
      <c r="D637" s="10">
        <v>1</v>
      </c>
      <c r="E637" s="11" t="s">
        <v>260</v>
      </c>
      <c r="F637" s="11" t="s">
        <v>181</v>
      </c>
      <c r="G637" s="26">
        <f t="shared" si="235"/>
        <v>87.7</v>
      </c>
      <c r="H637" s="26">
        <f t="shared" si="235"/>
        <v>0</v>
      </c>
      <c r="I637" s="26">
        <f t="shared" si="235"/>
        <v>87.7</v>
      </c>
    </row>
    <row r="638" spans="1:9" x14ac:dyDescent="0.2">
      <c r="A638" s="21" t="s">
        <v>184</v>
      </c>
      <c r="B638" s="11" t="s">
        <v>40</v>
      </c>
      <c r="C638" s="10">
        <v>8</v>
      </c>
      <c r="D638" s="10">
        <v>1</v>
      </c>
      <c r="E638" s="11" t="s">
        <v>260</v>
      </c>
      <c r="F638" s="11" t="s">
        <v>182</v>
      </c>
      <c r="G638" s="26">
        <f t="shared" si="235"/>
        <v>87.7</v>
      </c>
      <c r="H638" s="26">
        <f t="shared" si="235"/>
        <v>0</v>
      </c>
      <c r="I638" s="26">
        <f t="shared" si="235"/>
        <v>87.7</v>
      </c>
    </row>
    <row r="639" spans="1:9" x14ac:dyDescent="0.2">
      <c r="A639" s="27" t="s">
        <v>102</v>
      </c>
      <c r="B639" s="66" t="s">
        <v>40</v>
      </c>
      <c r="C639" s="71">
        <v>8</v>
      </c>
      <c r="D639" s="71">
        <v>1</v>
      </c>
      <c r="E639" s="66" t="s">
        <v>260</v>
      </c>
      <c r="F639" s="66" t="s">
        <v>103</v>
      </c>
      <c r="G639" s="68">
        <v>87.7</v>
      </c>
      <c r="H639" s="68"/>
      <c r="I639" s="68">
        <f t="shared" ref="I639" si="236">G639+H639</f>
        <v>87.7</v>
      </c>
    </row>
    <row r="640" spans="1:9" x14ac:dyDescent="0.2">
      <c r="A640" s="5" t="s">
        <v>228</v>
      </c>
      <c r="B640" s="11" t="s">
        <v>40</v>
      </c>
      <c r="C640" s="10">
        <v>8</v>
      </c>
      <c r="D640" s="10">
        <v>1</v>
      </c>
      <c r="E640" s="11" t="s">
        <v>265</v>
      </c>
      <c r="F640" s="11"/>
      <c r="G640" s="26">
        <f>G641</f>
        <v>0</v>
      </c>
      <c r="H640" s="26">
        <f t="shared" ref="H640:I640" si="237">H641</f>
        <v>11130.1</v>
      </c>
      <c r="I640" s="26">
        <f t="shared" si="237"/>
        <v>11130.1</v>
      </c>
    </row>
    <row r="641" spans="1:9" ht="24" x14ac:dyDescent="0.2">
      <c r="A641" s="5" t="s">
        <v>315</v>
      </c>
      <c r="B641" s="11" t="s">
        <v>40</v>
      </c>
      <c r="C641" s="10">
        <v>8</v>
      </c>
      <c r="D641" s="10">
        <v>1</v>
      </c>
      <c r="E641" s="11" t="s">
        <v>268</v>
      </c>
      <c r="F641" s="11"/>
      <c r="G641" s="26">
        <f>G644</f>
        <v>0</v>
      </c>
      <c r="H641" s="26">
        <f>H642</f>
        <v>11130.1</v>
      </c>
      <c r="I641" s="26">
        <f>I642</f>
        <v>11130.1</v>
      </c>
    </row>
    <row r="642" spans="1:9" ht="24" x14ac:dyDescent="0.2">
      <c r="A642" s="123" t="s">
        <v>415</v>
      </c>
      <c r="B642" s="11" t="s">
        <v>40</v>
      </c>
      <c r="C642" s="10">
        <v>8</v>
      </c>
      <c r="D642" s="10">
        <v>1</v>
      </c>
      <c r="E642" s="11" t="s">
        <v>268</v>
      </c>
      <c r="F642" s="11" t="s">
        <v>190</v>
      </c>
      <c r="G642" s="26">
        <f t="shared" ref="G642:I643" si="238">G643</f>
        <v>0</v>
      </c>
      <c r="H642" s="26">
        <f t="shared" si="238"/>
        <v>11130.1</v>
      </c>
      <c r="I642" s="26">
        <f t="shared" si="238"/>
        <v>11130.1</v>
      </c>
    </row>
    <row r="643" spans="1:9" ht="24" x14ac:dyDescent="0.2">
      <c r="A643" s="123" t="s">
        <v>416</v>
      </c>
      <c r="B643" s="11" t="s">
        <v>40</v>
      </c>
      <c r="C643" s="10">
        <v>8</v>
      </c>
      <c r="D643" s="10">
        <v>1</v>
      </c>
      <c r="E643" s="11" t="s">
        <v>268</v>
      </c>
      <c r="F643" s="11" t="s">
        <v>191</v>
      </c>
      <c r="G643" s="26">
        <f t="shared" si="238"/>
        <v>0</v>
      </c>
      <c r="H643" s="26">
        <f>H644</f>
        <v>11130.1</v>
      </c>
      <c r="I643" s="26">
        <f>I644</f>
        <v>11130.1</v>
      </c>
    </row>
    <row r="644" spans="1:9" ht="25.5" customHeight="1" x14ac:dyDescent="0.2">
      <c r="A644" s="124" t="s">
        <v>421</v>
      </c>
      <c r="B644" s="66" t="s">
        <v>40</v>
      </c>
      <c r="C644" s="71">
        <v>8</v>
      </c>
      <c r="D644" s="71">
        <v>1</v>
      </c>
      <c r="E644" s="66" t="s">
        <v>268</v>
      </c>
      <c r="F644" s="66" t="s">
        <v>91</v>
      </c>
      <c r="G644" s="68">
        <v>0</v>
      </c>
      <c r="H644" s="68">
        <v>11130.1</v>
      </c>
      <c r="I644" s="68">
        <f t="shared" ref="I644" si="239">G644+H644</f>
        <v>11130.1</v>
      </c>
    </row>
    <row r="645" spans="1:9" ht="36" x14ac:dyDescent="0.2">
      <c r="A645" s="5" t="s">
        <v>277</v>
      </c>
      <c r="B645" s="11" t="s">
        <v>40</v>
      </c>
      <c r="C645" s="10">
        <v>8</v>
      </c>
      <c r="D645" s="10">
        <v>1</v>
      </c>
      <c r="E645" s="11" t="s">
        <v>273</v>
      </c>
      <c r="F645" s="11"/>
      <c r="G645" s="26">
        <f>G646+G650</f>
        <v>246.5</v>
      </c>
      <c r="H645" s="26">
        <f>H646+H650</f>
        <v>0</v>
      </c>
      <c r="I645" s="26">
        <f>I646+I650</f>
        <v>246.5</v>
      </c>
    </row>
    <row r="646" spans="1:9" ht="24" x14ac:dyDescent="0.2">
      <c r="A646" s="5" t="s">
        <v>274</v>
      </c>
      <c r="B646" s="11" t="s">
        <v>40</v>
      </c>
      <c r="C646" s="10">
        <v>8</v>
      </c>
      <c r="D646" s="10">
        <v>1</v>
      </c>
      <c r="E646" s="11" t="s">
        <v>275</v>
      </c>
      <c r="F646" s="11"/>
      <c r="G646" s="26">
        <f t="shared" ref="G646:I648" si="240">G647</f>
        <v>243.5</v>
      </c>
      <c r="H646" s="26">
        <f t="shared" si="240"/>
        <v>0</v>
      </c>
      <c r="I646" s="26">
        <f t="shared" si="240"/>
        <v>243.5</v>
      </c>
    </row>
    <row r="647" spans="1:9" ht="24" x14ac:dyDescent="0.2">
      <c r="A647" s="5" t="s">
        <v>183</v>
      </c>
      <c r="B647" s="11" t="s">
        <v>40</v>
      </c>
      <c r="C647" s="10">
        <v>8</v>
      </c>
      <c r="D647" s="10">
        <v>1</v>
      </c>
      <c r="E647" s="11" t="s">
        <v>275</v>
      </c>
      <c r="F647" s="11" t="s">
        <v>181</v>
      </c>
      <c r="G647" s="26">
        <f t="shared" si="240"/>
        <v>243.5</v>
      </c>
      <c r="H647" s="26">
        <f t="shared" si="240"/>
        <v>0</v>
      </c>
      <c r="I647" s="26">
        <f t="shared" si="240"/>
        <v>243.5</v>
      </c>
    </row>
    <row r="648" spans="1:9" x14ac:dyDescent="0.2">
      <c r="A648" s="21" t="s">
        <v>184</v>
      </c>
      <c r="B648" s="11" t="s">
        <v>40</v>
      </c>
      <c r="C648" s="10">
        <v>8</v>
      </c>
      <c r="D648" s="10">
        <v>1</v>
      </c>
      <c r="E648" s="11" t="s">
        <v>275</v>
      </c>
      <c r="F648" s="11" t="s">
        <v>182</v>
      </c>
      <c r="G648" s="26">
        <f t="shared" si="240"/>
        <v>243.5</v>
      </c>
      <c r="H648" s="26">
        <f t="shared" si="240"/>
        <v>0</v>
      </c>
      <c r="I648" s="26">
        <f t="shared" si="240"/>
        <v>243.5</v>
      </c>
    </row>
    <row r="649" spans="1:9" x14ac:dyDescent="0.2">
      <c r="A649" s="27" t="s">
        <v>102</v>
      </c>
      <c r="B649" s="66" t="s">
        <v>40</v>
      </c>
      <c r="C649" s="71">
        <v>8</v>
      </c>
      <c r="D649" s="71">
        <v>1</v>
      </c>
      <c r="E649" s="66" t="s">
        <v>275</v>
      </c>
      <c r="F649" s="66" t="s">
        <v>103</v>
      </c>
      <c r="G649" s="68">
        <v>243.5</v>
      </c>
      <c r="H649" s="68"/>
      <c r="I649" s="68">
        <f t="shared" ref="I649" si="241">G649+H649</f>
        <v>243.5</v>
      </c>
    </row>
    <row r="650" spans="1:9" ht="24" x14ac:dyDescent="0.2">
      <c r="A650" s="5" t="s">
        <v>507</v>
      </c>
      <c r="B650" s="11" t="s">
        <v>40</v>
      </c>
      <c r="C650" s="10">
        <v>8</v>
      </c>
      <c r="D650" s="10">
        <v>1</v>
      </c>
      <c r="E650" s="11" t="s">
        <v>276</v>
      </c>
      <c r="F650" s="11"/>
      <c r="G650" s="26">
        <f t="shared" ref="G650:I652" si="242">G651</f>
        <v>3</v>
      </c>
      <c r="H650" s="26">
        <f t="shared" si="242"/>
        <v>0</v>
      </c>
      <c r="I650" s="26">
        <f t="shared" si="242"/>
        <v>3</v>
      </c>
    </row>
    <row r="651" spans="1:9" ht="24" x14ac:dyDescent="0.2">
      <c r="A651" s="5" t="s">
        <v>183</v>
      </c>
      <c r="B651" s="11" t="s">
        <v>40</v>
      </c>
      <c r="C651" s="10">
        <v>8</v>
      </c>
      <c r="D651" s="10">
        <v>1</v>
      </c>
      <c r="E651" s="11" t="s">
        <v>276</v>
      </c>
      <c r="F651" s="11" t="s">
        <v>181</v>
      </c>
      <c r="G651" s="26">
        <f t="shared" si="242"/>
        <v>3</v>
      </c>
      <c r="H651" s="26">
        <f t="shared" si="242"/>
        <v>0</v>
      </c>
      <c r="I651" s="26">
        <f t="shared" si="242"/>
        <v>3</v>
      </c>
    </row>
    <row r="652" spans="1:9" x14ac:dyDescent="0.2">
      <c r="A652" s="21" t="s">
        <v>184</v>
      </c>
      <c r="B652" s="11" t="s">
        <v>40</v>
      </c>
      <c r="C652" s="10">
        <v>8</v>
      </c>
      <c r="D652" s="10">
        <v>1</v>
      </c>
      <c r="E652" s="11" t="s">
        <v>276</v>
      </c>
      <c r="F652" s="11" t="s">
        <v>182</v>
      </c>
      <c r="G652" s="26">
        <f t="shared" si="242"/>
        <v>3</v>
      </c>
      <c r="H652" s="26">
        <f t="shared" si="242"/>
        <v>0</v>
      </c>
      <c r="I652" s="26">
        <f t="shared" si="242"/>
        <v>3</v>
      </c>
    </row>
    <row r="653" spans="1:9" x14ac:dyDescent="0.2">
      <c r="A653" s="27" t="s">
        <v>102</v>
      </c>
      <c r="B653" s="66" t="s">
        <v>40</v>
      </c>
      <c r="C653" s="71">
        <v>8</v>
      </c>
      <c r="D653" s="71">
        <v>1</v>
      </c>
      <c r="E653" s="66" t="s">
        <v>276</v>
      </c>
      <c r="F653" s="66" t="s">
        <v>103</v>
      </c>
      <c r="G653" s="68">
        <v>3</v>
      </c>
      <c r="H653" s="68"/>
      <c r="I653" s="68">
        <f t="shared" ref="I653" si="243">G653+H653</f>
        <v>3</v>
      </c>
    </row>
    <row r="654" spans="1:9" ht="24" x14ac:dyDescent="0.2">
      <c r="A654" s="5" t="s">
        <v>312</v>
      </c>
      <c r="B654" s="11" t="s">
        <v>40</v>
      </c>
      <c r="C654" s="10">
        <v>8</v>
      </c>
      <c r="D654" s="10">
        <v>1</v>
      </c>
      <c r="E654" s="11" t="s">
        <v>311</v>
      </c>
      <c r="F654" s="11"/>
      <c r="G654" s="26">
        <f t="shared" ref="G654:I657" si="244">G655</f>
        <v>281.8</v>
      </c>
      <c r="H654" s="26">
        <f t="shared" si="244"/>
        <v>0</v>
      </c>
      <c r="I654" s="26">
        <f t="shared" si="244"/>
        <v>281.8</v>
      </c>
    </row>
    <row r="655" spans="1:9" ht="36" x14ac:dyDescent="0.2">
      <c r="A655" s="5" t="s">
        <v>272</v>
      </c>
      <c r="B655" s="11" t="s">
        <v>40</v>
      </c>
      <c r="C655" s="10">
        <v>8</v>
      </c>
      <c r="D655" s="10">
        <v>1</v>
      </c>
      <c r="E655" s="11" t="s">
        <v>310</v>
      </c>
      <c r="F655" s="11"/>
      <c r="G655" s="26">
        <f t="shared" si="244"/>
        <v>281.8</v>
      </c>
      <c r="H655" s="26">
        <f t="shared" si="244"/>
        <v>0</v>
      </c>
      <c r="I655" s="26">
        <f t="shared" si="244"/>
        <v>281.8</v>
      </c>
    </row>
    <row r="656" spans="1:9" ht="24" x14ac:dyDescent="0.2">
      <c r="A656" s="5" t="s">
        <v>183</v>
      </c>
      <c r="B656" s="11" t="s">
        <v>40</v>
      </c>
      <c r="C656" s="10">
        <v>8</v>
      </c>
      <c r="D656" s="10">
        <v>1</v>
      </c>
      <c r="E656" s="11" t="s">
        <v>310</v>
      </c>
      <c r="F656" s="11" t="s">
        <v>181</v>
      </c>
      <c r="G656" s="26">
        <f t="shared" si="244"/>
        <v>281.8</v>
      </c>
      <c r="H656" s="26">
        <f t="shared" si="244"/>
        <v>0</v>
      </c>
      <c r="I656" s="26">
        <f t="shared" si="244"/>
        <v>281.8</v>
      </c>
    </row>
    <row r="657" spans="1:9" x14ac:dyDescent="0.2">
      <c r="A657" s="21" t="s">
        <v>184</v>
      </c>
      <c r="B657" s="11" t="s">
        <v>40</v>
      </c>
      <c r="C657" s="10">
        <v>8</v>
      </c>
      <c r="D657" s="10">
        <v>1</v>
      </c>
      <c r="E657" s="11" t="s">
        <v>310</v>
      </c>
      <c r="F657" s="11" t="s">
        <v>182</v>
      </c>
      <c r="G657" s="26">
        <f t="shared" si="244"/>
        <v>281.8</v>
      </c>
      <c r="H657" s="26">
        <f t="shared" si="244"/>
        <v>0</v>
      </c>
      <c r="I657" s="26">
        <f t="shared" si="244"/>
        <v>281.8</v>
      </c>
    </row>
    <row r="658" spans="1:9" x14ac:dyDescent="0.2">
      <c r="A658" s="27" t="s">
        <v>102</v>
      </c>
      <c r="B658" s="66" t="s">
        <v>40</v>
      </c>
      <c r="C658" s="71">
        <v>8</v>
      </c>
      <c r="D658" s="71">
        <v>1</v>
      </c>
      <c r="E658" s="66" t="s">
        <v>310</v>
      </c>
      <c r="F658" s="66" t="s">
        <v>103</v>
      </c>
      <c r="G658" s="68">
        <v>281.8</v>
      </c>
      <c r="H658" s="68"/>
      <c r="I658" s="68">
        <f t="shared" ref="I658" si="245">G658+H658</f>
        <v>281.8</v>
      </c>
    </row>
    <row r="659" spans="1:9" ht="36" x14ac:dyDescent="0.2">
      <c r="A659" s="5" t="s">
        <v>214</v>
      </c>
      <c r="B659" s="11" t="s">
        <v>40</v>
      </c>
      <c r="C659" s="10">
        <v>8</v>
      </c>
      <c r="D659" s="10">
        <v>1</v>
      </c>
      <c r="E659" s="11" t="s">
        <v>215</v>
      </c>
      <c r="F659" s="11"/>
      <c r="G659" s="26">
        <f t="shared" ref="G659:I662" si="246">G660</f>
        <v>148.9</v>
      </c>
      <c r="H659" s="26">
        <f t="shared" si="246"/>
        <v>-148.9</v>
      </c>
      <c r="I659" s="26">
        <f t="shared" si="246"/>
        <v>0</v>
      </c>
    </row>
    <row r="660" spans="1:9" ht="24" x14ac:dyDescent="0.2">
      <c r="A660" s="5" t="s">
        <v>183</v>
      </c>
      <c r="B660" s="11" t="s">
        <v>40</v>
      </c>
      <c r="C660" s="10">
        <v>8</v>
      </c>
      <c r="D660" s="10">
        <v>1</v>
      </c>
      <c r="E660" s="11" t="s">
        <v>215</v>
      </c>
      <c r="F660" s="11" t="s">
        <v>181</v>
      </c>
      <c r="G660" s="26">
        <f t="shared" si="246"/>
        <v>148.9</v>
      </c>
      <c r="H660" s="26">
        <f t="shared" si="246"/>
        <v>-148.9</v>
      </c>
      <c r="I660" s="26">
        <f t="shared" si="246"/>
        <v>0</v>
      </c>
    </row>
    <row r="661" spans="1:9" x14ac:dyDescent="0.2">
      <c r="A661" s="21" t="s">
        <v>184</v>
      </c>
      <c r="B661" s="11" t="s">
        <v>40</v>
      </c>
      <c r="C661" s="10">
        <v>8</v>
      </c>
      <c r="D661" s="10">
        <v>1</v>
      </c>
      <c r="E661" s="11" t="s">
        <v>215</v>
      </c>
      <c r="F661" s="11" t="s">
        <v>182</v>
      </c>
      <c r="G661" s="26">
        <f t="shared" si="246"/>
        <v>148.9</v>
      </c>
      <c r="H661" s="26">
        <f t="shared" si="246"/>
        <v>-148.9</v>
      </c>
      <c r="I661" s="26">
        <f t="shared" si="246"/>
        <v>0</v>
      </c>
    </row>
    <row r="662" spans="1:9" x14ac:dyDescent="0.2">
      <c r="A662" s="5" t="s">
        <v>102</v>
      </c>
      <c r="B662" s="11" t="s">
        <v>40</v>
      </c>
      <c r="C662" s="10">
        <v>8</v>
      </c>
      <c r="D662" s="10">
        <v>1</v>
      </c>
      <c r="E662" s="11" t="s">
        <v>215</v>
      </c>
      <c r="F662" s="11" t="s">
        <v>103</v>
      </c>
      <c r="G662" s="26">
        <f t="shared" si="246"/>
        <v>148.9</v>
      </c>
      <c r="H662" s="26">
        <f t="shared" si="246"/>
        <v>-148.9</v>
      </c>
      <c r="I662" s="26">
        <f t="shared" si="246"/>
        <v>0</v>
      </c>
    </row>
    <row r="663" spans="1:9" x14ac:dyDescent="0.2">
      <c r="A663" s="27" t="s">
        <v>216</v>
      </c>
      <c r="B663" s="66" t="s">
        <v>40</v>
      </c>
      <c r="C663" s="71">
        <v>8</v>
      </c>
      <c r="D663" s="71">
        <v>1</v>
      </c>
      <c r="E663" s="66" t="s">
        <v>215</v>
      </c>
      <c r="F663" s="66" t="s">
        <v>103</v>
      </c>
      <c r="G663" s="68">
        <v>148.9</v>
      </c>
      <c r="H663" s="68">
        <v>-148.9</v>
      </c>
      <c r="I663" s="68">
        <f t="shared" ref="I663" si="247">G663+H663</f>
        <v>0</v>
      </c>
    </row>
    <row r="664" spans="1:9" s="172" customFormat="1" ht="24" x14ac:dyDescent="0.2">
      <c r="A664" s="5" t="s">
        <v>462</v>
      </c>
      <c r="B664" s="11" t="s">
        <v>40</v>
      </c>
      <c r="C664" s="10">
        <v>8</v>
      </c>
      <c r="D664" s="10">
        <v>1</v>
      </c>
      <c r="E664" s="11" t="s">
        <v>461</v>
      </c>
      <c r="F664" s="11"/>
      <c r="G664" s="26">
        <f t="shared" ref="G664:I666" si="248">G665</f>
        <v>8715.5</v>
      </c>
      <c r="H664" s="26">
        <f t="shared" si="248"/>
        <v>-1466.1</v>
      </c>
      <c r="I664" s="26">
        <f t="shared" si="248"/>
        <v>7249.4</v>
      </c>
    </row>
    <row r="665" spans="1:9" s="172" customFormat="1" ht="24" x14ac:dyDescent="0.2">
      <c r="A665" s="5" t="s">
        <v>183</v>
      </c>
      <c r="B665" s="11" t="s">
        <v>40</v>
      </c>
      <c r="C665" s="10">
        <v>8</v>
      </c>
      <c r="D665" s="10">
        <v>1</v>
      </c>
      <c r="E665" s="11" t="s">
        <v>461</v>
      </c>
      <c r="F665" s="11" t="s">
        <v>181</v>
      </c>
      <c r="G665" s="26">
        <f t="shared" si="248"/>
        <v>8715.5</v>
      </c>
      <c r="H665" s="26">
        <f t="shared" si="248"/>
        <v>-1466.1</v>
      </c>
      <c r="I665" s="26">
        <f t="shared" si="248"/>
        <v>7249.4</v>
      </c>
    </row>
    <row r="666" spans="1:9" s="172" customFormat="1" x14ac:dyDescent="0.2">
      <c r="A666" s="21" t="s">
        <v>184</v>
      </c>
      <c r="B666" s="11" t="s">
        <v>40</v>
      </c>
      <c r="C666" s="10">
        <v>8</v>
      </c>
      <c r="D666" s="10">
        <v>1</v>
      </c>
      <c r="E666" s="11" t="s">
        <v>461</v>
      </c>
      <c r="F666" s="11" t="s">
        <v>182</v>
      </c>
      <c r="G666" s="26">
        <f t="shared" si="248"/>
        <v>8715.5</v>
      </c>
      <c r="H666" s="26">
        <f t="shared" si="248"/>
        <v>-1466.1</v>
      </c>
      <c r="I666" s="26">
        <f t="shared" si="248"/>
        <v>7249.4</v>
      </c>
    </row>
    <row r="667" spans="1:9" s="172" customFormat="1" x14ac:dyDescent="0.2">
      <c r="A667" s="27" t="s">
        <v>102</v>
      </c>
      <c r="B667" s="66" t="s">
        <v>40</v>
      </c>
      <c r="C667" s="71">
        <v>8</v>
      </c>
      <c r="D667" s="71">
        <v>1</v>
      </c>
      <c r="E667" s="66" t="s">
        <v>461</v>
      </c>
      <c r="F667" s="66" t="s">
        <v>103</v>
      </c>
      <c r="G667" s="68">
        <v>8715.5</v>
      </c>
      <c r="H667" s="68">
        <v>-1466.1</v>
      </c>
      <c r="I667" s="68">
        <f t="shared" ref="I667" si="249">G667+H667</f>
        <v>7249.4</v>
      </c>
    </row>
    <row r="668" spans="1:9" s="172" customFormat="1" ht="24" x14ac:dyDescent="0.2">
      <c r="A668" s="5" t="s">
        <v>462</v>
      </c>
      <c r="B668" s="11" t="s">
        <v>40</v>
      </c>
      <c r="C668" s="10">
        <v>8</v>
      </c>
      <c r="D668" s="10">
        <v>1</v>
      </c>
      <c r="E668" s="11" t="s">
        <v>557</v>
      </c>
      <c r="F668" s="11"/>
      <c r="G668" s="26">
        <f t="shared" ref="G668:I670" si="250">G669</f>
        <v>0</v>
      </c>
      <c r="H668" s="26">
        <f t="shared" si="250"/>
        <v>1466.1</v>
      </c>
      <c r="I668" s="26">
        <f t="shared" si="250"/>
        <v>1466.1</v>
      </c>
    </row>
    <row r="669" spans="1:9" s="172" customFormat="1" ht="24" customHeight="1" x14ac:dyDescent="0.2">
      <c r="A669" s="5" t="s">
        <v>397</v>
      </c>
      <c r="B669" s="11" t="s">
        <v>40</v>
      </c>
      <c r="C669" s="10">
        <v>8</v>
      </c>
      <c r="D669" s="10">
        <v>1</v>
      </c>
      <c r="E669" s="11" t="s">
        <v>557</v>
      </c>
      <c r="F669" s="11" t="s">
        <v>181</v>
      </c>
      <c r="G669" s="26">
        <f t="shared" si="250"/>
        <v>0</v>
      </c>
      <c r="H669" s="26">
        <f t="shared" si="250"/>
        <v>1466.1</v>
      </c>
      <c r="I669" s="26">
        <f t="shared" si="250"/>
        <v>1466.1</v>
      </c>
    </row>
    <row r="670" spans="1:9" s="172" customFormat="1" x14ac:dyDescent="0.2">
      <c r="A670" s="21" t="s">
        <v>184</v>
      </c>
      <c r="B670" s="11" t="s">
        <v>40</v>
      </c>
      <c r="C670" s="10">
        <v>8</v>
      </c>
      <c r="D670" s="10">
        <v>1</v>
      </c>
      <c r="E670" s="11" t="s">
        <v>557</v>
      </c>
      <c r="F670" s="11" t="s">
        <v>182</v>
      </c>
      <c r="G670" s="26">
        <f t="shared" si="250"/>
        <v>0</v>
      </c>
      <c r="H670" s="26">
        <f t="shared" si="250"/>
        <v>1466.1</v>
      </c>
      <c r="I670" s="26">
        <f t="shared" si="250"/>
        <v>1466.1</v>
      </c>
    </row>
    <row r="671" spans="1:9" s="172" customFormat="1" x14ac:dyDescent="0.2">
      <c r="A671" s="27" t="s">
        <v>102</v>
      </c>
      <c r="B671" s="66" t="s">
        <v>40</v>
      </c>
      <c r="C671" s="71">
        <v>8</v>
      </c>
      <c r="D671" s="71">
        <v>1</v>
      </c>
      <c r="E671" s="66" t="s">
        <v>557</v>
      </c>
      <c r="F671" s="66" t="s">
        <v>103</v>
      </c>
      <c r="G671" s="68">
        <v>0</v>
      </c>
      <c r="H671" s="68">
        <v>1466.1</v>
      </c>
      <c r="I671" s="68">
        <f t="shared" ref="I671" si="251">G671+H671</f>
        <v>1466.1</v>
      </c>
    </row>
    <row r="672" spans="1:9" s="172" customFormat="1" x14ac:dyDescent="0.2">
      <c r="A672" s="86" t="s">
        <v>74</v>
      </c>
      <c r="B672" s="11" t="s">
        <v>40</v>
      </c>
      <c r="C672" s="10">
        <v>8</v>
      </c>
      <c r="D672" s="10">
        <v>4</v>
      </c>
      <c r="E672" s="11"/>
      <c r="F672" s="11"/>
      <c r="G672" s="26">
        <f>G673</f>
        <v>27692.7</v>
      </c>
      <c r="H672" s="26">
        <f>H673</f>
        <v>696</v>
      </c>
      <c r="I672" s="26">
        <f>I673</f>
        <v>28388.7</v>
      </c>
    </row>
    <row r="673" spans="1:9" x14ac:dyDescent="0.2">
      <c r="A673" s="5" t="s">
        <v>162</v>
      </c>
      <c r="B673" s="11" t="s">
        <v>40</v>
      </c>
      <c r="C673" s="10">
        <v>8</v>
      </c>
      <c r="D673" s="10">
        <v>4</v>
      </c>
      <c r="E673" s="11" t="s">
        <v>161</v>
      </c>
      <c r="F673" s="11"/>
      <c r="G673" s="26">
        <f>G674+G686+G690+G695+G707</f>
        <v>27692.7</v>
      </c>
      <c r="H673" s="26">
        <f>H674+H686+H690+H695+H707</f>
        <v>696</v>
      </c>
      <c r="I673" s="26">
        <f>I674+I686+I690+I695+I707</f>
        <v>28388.7</v>
      </c>
    </row>
    <row r="674" spans="1:9" ht="24" x14ac:dyDescent="0.2">
      <c r="A674" s="73" t="s">
        <v>164</v>
      </c>
      <c r="B674" s="11" t="s">
        <v>40</v>
      </c>
      <c r="C674" s="13" t="s">
        <v>23</v>
      </c>
      <c r="D674" s="13" t="s">
        <v>11</v>
      </c>
      <c r="E674" s="11" t="s">
        <v>165</v>
      </c>
      <c r="F674" s="11" t="s">
        <v>7</v>
      </c>
      <c r="G674" s="26">
        <f>G675+G679+G683</f>
        <v>7048</v>
      </c>
      <c r="H674" s="26">
        <f>H675+H679+H683</f>
        <v>696</v>
      </c>
      <c r="I674" s="26">
        <f>I675+I679+I683</f>
        <v>7744</v>
      </c>
    </row>
    <row r="675" spans="1:9" ht="48" x14ac:dyDescent="0.2">
      <c r="A675" s="73" t="s">
        <v>437</v>
      </c>
      <c r="B675" s="11" t="s">
        <v>40</v>
      </c>
      <c r="C675" s="13" t="s">
        <v>23</v>
      </c>
      <c r="D675" s="13" t="s">
        <v>11</v>
      </c>
      <c r="E675" s="11" t="s">
        <v>165</v>
      </c>
      <c r="F675" s="11" t="s">
        <v>188</v>
      </c>
      <c r="G675" s="26">
        <f>G676</f>
        <v>6012.8</v>
      </c>
      <c r="H675" s="26">
        <f>H676</f>
        <v>517.79999999999995</v>
      </c>
      <c r="I675" s="26">
        <f>I676</f>
        <v>6530.6</v>
      </c>
    </row>
    <row r="676" spans="1:9" ht="24" x14ac:dyDescent="0.2">
      <c r="A676" s="5" t="s">
        <v>189</v>
      </c>
      <c r="B676" s="11" t="s">
        <v>40</v>
      </c>
      <c r="C676" s="13" t="s">
        <v>23</v>
      </c>
      <c r="D676" s="13" t="s">
        <v>11</v>
      </c>
      <c r="E676" s="11" t="s">
        <v>165</v>
      </c>
      <c r="F676" s="11" t="s">
        <v>187</v>
      </c>
      <c r="G676" s="26">
        <f>G677+G678</f>
        <v>6012.8</v>
      </c>
      <c r="H676" s="26">
        <f>H677+H678</f>
        <v>517.79999999999995</v>
      </c>
      <c r="I676" s="26">
        <f>I677+I678</f>
        <v>6530.6</v>
      </c>
    </row>
    <row r="677" spans="1:9" ht="25.5" x14ac:dyDescent="0.2">
      <c r="A677" s="75" t="s">
        <v>424</v>
      </c>
      <c r="B677" s="66" t="s">
        <v>40</v>
      </c>
      <c r="C677" s="67" t="s">
        <v>23</v>
      </c>
      <c r="D677" s="67" t="s">
        <v>11</v>
      </c>
      <c r="E677" s="66" t="s">
        <v>165</v>
      </c>
      <c r="F677" s="66" t="s">
        <v>92</v>
      </c>
      <c r="G677" s="68">
        <v>5984.5</v>
      </c>
      <c r="H677" s="68">
        <f>397.7+120.1</f>
        <v>517.79999999999995</v>
      </c>
      <c r="I677" s="68">
        <f t="shared" ref="I677:I678" si="252">G677+H677</f>
        <v>6502.3</v>
      </c>
    </row>
    <row r="678" spans="1:9" ht="25.5" x14ac:dyDescent="0.2">
      <c r="A678" s="75" t="s">
        <v>425</v>
      </c>
      <c r="B678" s="66" t="s">
        <v>40</v>
      </c>
      <c r="C678" s="67" t="s">
        <v>23</v>
      </c>
      <c r="D678" s="67" t="s">
        <v>11</v>
      </c>
      <c r="E678" s="66" t="s">
        <v>165</v>
      </c>
      <c r="F678" s="66" t="s">
        <v>93</v>
      </c>
      <c r="G678" s="68">
        <v>28.3</v>
      </c>
      <c r="H678" s="68"/>
      <c r="I678" s="68">
        <f t="shared" si="252"/>
        <v>28.3</v>
      </c>
    </row>
    <row r="679" spans="1:9" ht="25.5" x14ac:dyDescent="0.2">
      <c r="A679" s="108" t="s">
        <v>415</v>
      </c>
      <c r="B679" s="11" t="s">
        <v>40</v>
      </c>
      <c r="C679" s="13" t="s">
        <v>23</v>
      </c>
      <c r="D679" s="13" t="s">
        <v>11</v>
      </c>
      <c r="E679" s="11" t="s">
        <v>165</v>
      </c>
      <c r="F679" s="11" t="s">
        <v>190</v>
      </c>
      <c r="G679" s="26">
        <f>G680</f>
        <v>1033</v>
      </c>
      <c r="H679" s="26">
        <f>H680</f>
        <v>178.2</v>
      </c>
      <c r="I679" s="26">
        <f>I680</f>
        <v>1211.2</v>
      </c>
    </row>
    <row r="680" spans="1:9" ht="26.25" customHeight="1" x14ac:dyDescent="0.2">
      <c r="A680" s="108" t="s">
        <v>399</v>
      </c>
      <c r="B680" s="11" t="s">
        <v>40</v>
      </c>
      <c r="C680" s="13" t="s">
        <v>23</v>
      </c>
      <c r="D680" s="13" t="s">
        <v>11</v>
      </c>
      <c r="E680" s="11" t="s">
        <v>165</v>
      </c>
      <c r="F680" s="11" t="s">
        <v>191</v>
      </c>
      <c r="G680" s="26">
        <f>G682+G681</f>
        <v>1033</v>
      </c>
      <c r="H680" s="26">
        <f>H682+H681</f>
        <v>178.2</v>
      </c>
      <c r="I680" s="26">
        <f>I682+I681</f>
        <v>1211.2</v>
      </c>
    </row>
    <row r="681" spans="1:9" ht="25.5" x14ac:dyDescent="0.2">
      <c r="A681" s="110" t="s">
        <v>121</v>
      </c>
      <c r="B681" s="66" t="s">
        <v>40</v>
      </c>
      <c r="C681" s="67" t="s">
        <v>23</v>
      </c>
      <c r="D681" s="67" t="s">
        <v>11</v>
      </c>
      <c r="E681" s="66" t="s">
        <v>165</v>
      </c>
      <c r="F681" s="66" t="s">
        <v>122</v>
      </c>
      <c r="G681" s="68">
        <v>175.8</v>
      </c>
      <c r="H681" s="68"/>
      <c r="I681" s="68">
        <f t="shared" ref="I681:I682" si="253">G681+H681</f>
        <v>175.8</v>
      </c>
    </row>
    <row r="682" spans="1:9" ht="25.5" x14ac:dyDescent="0.2">
      <c r="A682" s="79" t="s">
        <v>421</v>
      </c>
      <c r="B682" s="66" t="s">
        <v>40</v>
      </c>
      <c r="C682" s="67" t="s">
        <v>23</v>
      </c>
      <c r="D682" s="67" t="s">
        <v>11</v>
      </c>
      <c r="E682" s="66" t="s">
        <v>165</v>
      </c>
      <c r="F682" s="66" t="s">
        <v>91</v>
      </c>
      <c r="G682" s="68">
        <v>857.2</v>
      </c>
      <c r="H682" s="68">
        <f>75.8+102.4</f>
        <v>178.2</v>
      </c>
      <c r="I682" s="68">
        <f t="shared" si="253"/>
        <v>1035.4000000000001</v>
      </c>
    </row>
    <row r="683" spans="1:9" x14ac:dyDescent="0.2">
      <c r="A683" s="108" t="s">
        <v>192</v>
      </c>
      <c r="B683" s="11" t="s">
        <v>40</v>
      </c>
      <c r="C683" s="13" t="s">
        <v>23</v>
      </c>
      <c r="D683" s="13" t="s">
        <v>11</v>
      </c>
      <c r="E683" s="11" t="s">
        <v>165</v>
      </c>
      <c r="F683" s="11" t="s">
        <v>193</v>
      </c>
      <c r="G683" s="26">
        <f t="shared" ref="G683:I684" si="254">G684</f>
        <v>2.2000000000000002</v>
      </c>
      <c r="H683" s="26">
        <f t="shared" si="254"/>
        <v>0</v>
      </c>
      <c r="I683" s="26">
        <f t="shared" si="254"/>
        <v>2.2000000000000002</v>
      </c>
    </row>
    <row r="684" spans="1:9" x14ac:dyDescent="0.2">
      <c r="A684" s="108" t="s">
        <v>195</v>
      </c>
      <c r="B684" s="11" t="s">
        <v>40</v>
      </c>
      <c r="C684" s="13" t="s">
        <v>23</v>
      </c>
      <c r="D684" s="13" t="s">
        <v>11</v>
      </c>
      <c r="E684" s="11" t="s">
        <v>165</v>
      </c>
      <c r="F684" s="11" t="s">
        <v>194</v>
      </c>
      <c r="G684" s="26">
        <f t="shared" si="254"/>
        <v>2.2000000000000002</v>
      </c>
      <c r="H684" s="26">
        <f t="shared" si="254"/>
        <v>0</v>
      </c>
      <c r="I684" s="26">
        <f t="shared" si="254"/>
        <v>2.2000000000000002</v>
      </c>
    </row>
    <row r="685" spans="1:9" x14ac:dyDescent="0.2">
      <c r="A685" s="69" t="s">
        <v>99</v>
      </c>
      <c r="B685" s="66" t="s">
        <v>40</v>
      </c>
      <c r="C685" s="67" t="s">
        <v>23</v>
      </c>
      <c r="D685" s="67" t="s">
        <v>11</v>
      </c>
      <c r="E685" s="66" t="s">
        <v>165</v>
      </c>
      <c r="F685" s="66" t="s">
        <v>100</v>
      </c>
      <c r="G685" s="68">
        <v>2.2000000000000002</v>
      </c>
      <c r="H685" s="68"/>
      <c r="I685" s="68">
        <f t="shared" ref="I685" si="255">G685+H685</f>
        <v>2.2000000000000002</v>
      </c>
    </row>
    <row r="686" spans="1:9" ht="36" x14ac:dyDescent="0.2">
      <c r="A686" s="5" t="s">
        <v>212</v>
      </c>
      <c r="B686" s="11" t="s">
        <v>40</v>
      </c>
      <c r="C686" s="10">
        <v>8</v>
      </c>
      <c r="D686" s="10">
        <v>4</v>
      </c>
      <c r="E686" s="11" t="s">
        <v>213</v>
      </c>
      <c r="F686" s="11"/>
      <c r="G686" s="26">
        <f t="shared" ref="G686:I688" si="256">G687</f>
        <v>20077.900000000001</v>
      </c>
      <c r="H686" s="26">
        <f t="shared" si="256"/>
        <v>0</v>
      </c>
      <c r="I686" s="26">
        <f t="shared" si="256"/>
        <v>20077.900000000001</v>
      </c>
    </row>
    <row r="687" spans="1:9" ht="23.25" customHeight="1" x14ac:dyDescent="0.2">
      <c r="A687" s="5" t="s">
        <v>397</v>
      </c>
      <c r="B687" s="11" t="s">
        <v>40</v>
      </c>
      <c r="C687" s="13" t="s">
        <v>23</v>
      </c>
      <c r="D687" s="13" t="s">
        <v>11</v>
      </c>
      <c r="E687" s="11" t="s">
        <v>213</v>
      </c>
      <c r="F687" s="47" t="s">
        <v>181</v>
      </c>
      <c r="G687" s="26">
        <f t="shared" si="256"/>
        <v>20077.900000000001</v>
      </c>
      <c r="H687" s="26">
        <f t="shared" si="256"/>
        <v>0</v>
      </c>
      <c r="I687" s="26">
        <f t="shared" si="256"/>
        <v>20077.900000000001</v>
      </c>
    </row>
    <row r="688" spans="1:9" x14ac:dyDescent="0.2">
      <c r="A688" s="21" t="s">
        <v>184</v>
      </c>
      <c r="B688" s="11" t="s">
        <v>40</v>
      </c>
      <c r="C688" s="13" t="s">
        <v>23</v>
      </c>
      <c r="D688" s="13" t="s">
        <v>11</v>
      </c>
      <c r="E688" s="11" t="s">
        <v>213</v>
      </c>
      <c r="F688" s="47" t="s">
        <v>182</v>
      </c>
      <c r="G688" s="26">
        <f t="shared" si="256"/>
        <v>20077.900000000001</v>
      </c>
      <c r="H688" s="26">
        <f t="shared" si="256"/>
        <v>0</v>
      </c>
      <c r="I688" s="26">
        <f t="shared" si="256"/>
        <v>20077.900000000001</v>
      </c>
    </row>
    <row r="689" spans="1:9" ht="36" customHeight="1" x14ac:dyDescent="0.2">
      <c r="A689" s="122" t="s">
        <v>408</v>
      </c>
      <c r="B689" s="66" t="s">
        <v>40</v>
      </c>
      <c r="C689" s="67" t="s">
        <v>23</v>
      </c>
      <c r="D689" s="67" t="s">
        <v>11</v>
      </c>
      <c r="E689" s="66" t="s">
        <v>213</v>
      </c>
      <c r="F689" s="72" t="s">
        <v>101</v>
      </c>
      <c r="G689" s="68">
        <v>20077.900000000001</v>
      </c>
      <c r="H689" s="68"/>
      <c r="I689" s="68">
        <f t="shared" ref="I689" si="257">G689+H689</f>
        <v>20077.900000000001</v>
      </c>
    </row>
    <row r="690" spans="1:9" x14ac:dyDescent="0.2">
      <c r="A690" s="5" t="s">
        <v>524</v>
      </c>
      <c r="B690" s="11" t="s">
        <v>40</v>
      </c>
      <c r="C690" s="10">
        <v>8</v>
      </c>
      <c r="D690" s="10">
        <v>4</v>
      </c>
      <c r="E690" s="11" t="s">
        <v>236</v>
      </c>
      <c r="F690" s="11"/>
      <c r="G690" s="26">
        <f>G694</f>
        <v>48</v>
      </c>
      <c r="H690" s="26">
        <f>H694</f>
        <v>0</v>
      </c>
      <c r="I690" s="26">
        <f>I694</f>
        <v>48</v>
      </c>
    </row>
    <row r="691" spans="1:9" ht="24" x14ac:dyDescent="0.2">
      <c r="A691" s="5" t="s">
        <v>246</v>
      </c>
      <c r="B691" s="11" t="s">
        <v>40</v>
      </c>
      <c r="C691" s="10">
        <v>8</v>
      </c>
      <c r="D691" s="10">
        <v>4</v>
      </c>
      <c r="E691" s="11" t="s">
        <v>243</v>
      </c>
      <c r="F691" s="11"/>
      <c r="G691" s="26">
        <f t="shared" ref="G691:I693" si="258">G692</f>
        <v>48</v>
      </c>
      <c r="H691" s="26">
        <f t="shared" si="258"/>
        <v>0</v>
      </c>
      <c r="I691" s="26">
        <f t="shared" si="258"/>
        <v>48</v>
      </c>
    </row>
    <row r="692" spans="1:9" ht="24" x14ac:dyDescent="0.2">
      <c r="A692" s="111" t="s">
        <v>415</v>
      </c>
      <c r="B692" s="11" t="s">
        <v>40</v>
      </c>
      <c r="C692" s="10">
        <v>8</v>
      </c>
      <c r="D692" s="10">
        <v>4</v>
      </c>
      <c r="E692" s="11" t="s">
        <v>243</v>
      </c>
      <c r="F692" s="11" t="s">
        <v>190</v>
      </c>
      <c r="G692" s="26">
        <f t="shared" si="258"/>
        <v>48</v>
      </c>
      <c r="H692" s="26">
        <f t="shared" si="258"/>
        <v>0</v>
      </c>
      <c r="I692" s="26">
        <f t="shared" si="258"/>
        <v>48</v>
      </c>
    </row>
    <row r="693" spans="1:9" ht="23.25" customHeight="1" x14ac:dyDescent="0.2">
      <c r="A693" s="120" t="s">
        <v>399</v>
      </c>
      <c r="B693" s="11" t="s">
        <v>40</v>
      </c>
      <c r="C693" s="10">
        <v>8</v>
      </c>
      <c r="D693" s="10">
        <v>4</v>
      </c>
      <c r="E693" s="11" t="s">
        <v>243</v>
      </c>
      <c r="F693" s="11" t="s">
        <v>191</v>
      </c>
      <c r="G693" s="26">
        <f t="shared" si="258"/>
        <v>48</v>
      </c>
      <c r="H693" s="26">
        <f t="shared" si="258"/>
        <v>0</v>
      </c>
      <c r="I693" s="26">
        <f t="shared" si="258"/>
        <v>48</v>
      </c>
    </row>
    <row r="694" spans="1:9" ht="25.5" x14ac:dyDescent="0.2">
      <c r="A694" s="79" t="s">
        <v>421</v>
      </c>
      <c r="B694" s="87" t="s">
        <v>40</v>
      </c>
      <c r="C694" s="88">
        <v>8</v>
      </c>
      <c r="D694" s="88">
        <v>4</v>
      </c>
      <c r="E694" s="87" t="s">
        <v>243</v>
      </c>
      <c r="F694" s="66" t="s">
        <v>91</v>
      </c>
      <c r="G694" s="68">
        <v>48</v>
      </c>
      <c r="H694" s="68"/>
      <c r="I694" s="68">
        <f t="shared" ref="I694" si="259">G694+H694</f>
        <v>48</v>
      </c>
    </row>
    <row r="695" spans="1:9" ht="24" x14ac:dyDescent="0.2">
      <c r="A695" s="5" t="s">
        <v>525</v>
      </c>
      <c r="B695" s="11" t="s">
        <v>40</v>
      </c>
      <c r="C695" s="10">
        <v>8</v>
      </c>
      <c r="D695" s="10">
        <v>4</v>
      </c>
      <c r="E695" s="11" t="s">
        <v>248</v>
      </c>
      <c r="F695" s="11"/>
      <c r="G695" s="26">
        <f>G700+G696</f>
        <v>510</v>
      </c>
      <c r="H695" s="26">
        <f t="shared" ref="H695:I695" si="260">H700+H696</f>
        <v>0</v>
      </c>
      <c r="I695" s="26">
        <f t="shared" si="260"/>
        <v>510</v>
      </c>
    </row>
    <row r="696" spans="1:9" ht="24" x14ac:dyDescent="0.2">
      <c r="A696" s="5" t="s">
        <v>250</v>
      </c>
      <c r="B696" s="11" t="s">
        <v>40</v>
      </c>
      <c r="C696" s="10">
        <v>8</v>
      </c>
      <c r="D696" s="10">
        <v>4</v>
      </c>
      <c r="E696" s="11" t="s">
        <v>249</v>
      </c>
      <c r="F696" s="11"/>
      <c r="G696" s="26">
        <f t="shared" ref="G696:I698" si="261">G697</f>
        <v>470</v>
      </c>
      <c r="H696" s="26">
        <f t="shared" si="261"/>
        <v>0</v>
      </c>
      <c r="I696" s="26">
        <f t="shared" si="261"/>
        <v>470</v>
      </c>
    </row>
    <row r="697" spans="1:9" ht="24" x14ac:dyDescent="0.2">
      <c r="A697" s="111" t="s">
        <v>415</v>
      </c>
      <c r="B697" s="11" t="s">
        <v>40</v>
      </c>
      <c r="C697" s="10">
        <v>8</v>
      </c>
      <c r="D697" s="10">
        <v>4</v>
      </c>
      <c r="E697" s="11" t="s">
        <v>249</v>
      </c>
      <c r="F697" s="11" t="s">
        <v>190</v>
      </c>
      <c r="G697" s="26">
        <f t="shared" si="261"/>
        <v>470</v>
      </c>
      <c r="H697" s="26">
        <f t="shared" si="261"/>
        <v>0</v>
      </c>
      <c r="I697" s="26">
        <f t="shared" si="261"/>
        <v>470</v>
      </c>
    </row>
    <row r="698" spans="1:9" ht="21" customHeight="1" x14ac:dyDescent="0.2">
      <c r="A698" s="120" t="s">
        <v>399</v>
      </c>
      <c r="B698" s="11" t="s">
        <v>40</v>
      </c>
      <c r="C698" s="10">
        <v>8</v>
      </c>
      <c r="D698" s="10">
        <v>4</v>
      </c>
      <c r="E698" s="11" t="s">
        <v>249</v>
      </c>
      <c r="F698" s="11" t="s">
        <v>191</v>
      </c>
      <c r="G698" s="26">
        <f t="shared" si="261"/>
        <v>470</v>
      </c>
      <c r="H698" s="26">
        <f t="shared" si="261"/>
        <v>0</v>
      </c>
      <c r="I698" s="26">
        <f t="shared" si="261"/>
        <v>470</v>
      </c>
    </row>
    <row r="699" spans="1:9" ht="24" x14ac:dyDescent="0.2">
      <c r="A699" s="124" t="s">
        <v>421</v>
      </c>
      <c r="B699" s="66" t="s">
        <v>40</v>
      </c>
      <c r="C699" s="71">
        <v>8</v>
      </c>
      <c r="D699" s="71">
        <v>4</v>
      </c>
      <c r="E699" s="66" t="s">
        <v>249</v>
      </c>
      <c r="F699" s="66" t="s">
        <v>91</v>
      </c>
      <c r="G699" s="68">
        <v>470</v>
      </c>
      <c r="H699" s="68"/>
      <c r="I699" s="68">
        <f t="shared" ref="I699" si="262">G699+H699</f>
        <v>470</v>
      </c>
    </row>
    <row r="700" spans="1:9" x14ac:dyDescent="0.2">
      <c r="A700" s="5" t="s">
        <v>252</v>
      </c>
      <c r="B700" s="11" t="s">
        <v>40</v>
      </c>
      <c r="C700" s="10">
        <v>8</v>
      </c>
      <c r="D700" s="10">
        <v>4</v>
      </c>
      <c r="E700" s="11" t="s">
        <v>251</v>
      </c>
      <c r="F700" s="11"/>
      <c r="G700" s="26">
        <f>G701+G704</f>
        <v>40</v>
      </c>
      <c r="H700" s="26">
        <f t="shared" ref="H700:I700" si="263">H701+H704</f>
        <v>0</v>
      </c>
      <c r="I700" s="26">
        <f t="shared" si="263"/>
        <v>40</v>
      </c>
    </row>
    <row r="701" spans="1:9" ht="48" x14ac:dyDescent="0.2">
      <c r="A701" s="73" t="s">
        <v>437</v>
      </c>
      <c r="B701" s="11" t="s">
        <v>40</v>
      </c>
      <c r="C701" s="10">
        <v>8</v>
      </c>
      <c r="D701" s="10">
        <v>4</v>
      </c>
      <c r="E701" s="11" t="s">
        <v>251</v>
      </c>
      <c r="F701" s="11" t="s">
        <v>188</v>
      </c>
      <c r="G701" s="26">
        <f>G702</f>
        <v>0</v>
      </c>
      <c r="H701" s="26">
        <f t="shared" ref="H701:I702" si="264">H702</f>
        <v>3</v>
      </c>
      <c r="I701" s="26">
        <f t="shared" si="264"/>
        <v>3</v>
      </c>
    </row>
    <row r="702" spans="1:9" ht="24" x14ac:dyDescent="0.2">
      <c r="A702" s="5" t="s">
        <v>189</v>
      </c>
      <c r="B702" s="11" t="s">
        <v>40</v>
      </c>
      <c r="C702" s="10">
        <v>8</v>
      </c>
      <c r="D702" s="10">
        <v>4</v>
      </c>
      <c r="E702" s="11" t="s">
        <v>251</v>
      </c>
      <c r="F702" s="11" t="s">
        <v>187</v>
      </c>
      <c r="G702" s="26">
        <f>G703</f>
        <v>0</v>
      </c>
      <c r="H702" s="26">
        <f t="shared" si="264"/>
        <v>3</v>
      </c>
      <c r="I702" s="26">
        <f t="shared" si="264"/>
        <v>3</v>
      </c>
    </row>
    <row r="703" spans="1:9" ht="25.5" x14ac:dyDescent="0.2">
      <c r="A703" s="75" t="s">
        <v>425</v>
      </c>
      <c r="B703" s="66" t="s">
        <v>40</v>
      </c>
      <c r="C703" s="67" t="s">
        <v>23</v>
      </c>
      <c r="D703" s="67" t="s">
        <v>11</v>
      </c>
      <c r="E703" s="66" t="s">
        <v>251</v>
      </c>
      <c r="F703" s="66" t="s">
        <v>93</v>
      </c>
      <c r="G703" s="68">
        <v>0</v>
      </c>
      <c r="H703" s="68">
        <v>3</v>
      </c>
      <c r="I703" s="68">
        <f t="shared" ref="I703" si="265">G703+H703</f>
        <v>3</v>
      </c>
    </row>
    <row r="704" spans="1:9" ht="24" x14ac:dyDescent="0.2">
      <c r="A704" s="111" t="s">
        <v>415</v>
      </c>
      <c r="B704" s="11" t="s">
        <v>40</v>
      </c>
      <c r="C704" s="10">
        <v>8</v>
      </c>
      <c r="D704" s="10">
        <v>4</v>
      </c>
      <c r="E704" s="11" t="s">
        <v>251</v>
      </c>
      <c r="F704" s="11" t="s">
        <v>190</v>
      </c>
      <c r="G704" s="26">
        <f t="shared" ref="G704:I705" si="266">G705</f>
        <v>40</v>
      </c>
      <c r="H704" s="26">
        <f t="shared" si="266"/>
        <v>-3</v>
      </c>
      <c r="I704" s="26">
        <f t="shared" si="266"/>
        <v>37</v>
      </c>
    </row>
    <row r="705" spans="1:9" ht="24" customHeight="1" x14ac:dyDescent="0.2">
      <c r="A705" s="120" t="s">
        <v>399</v>
      </c>
      <c r="B705" s="11" t="s">
        <v>40</v>
      </c>
      <c r="C705" s="10">
        <v>8</v>
      </c>
      <c r="D705" s="10">
        <v>4</v>
      </c>
      <c r="E705" s="11" t="s">
        <v>251</v>
      </c>
      <c r="F705" s="11" t="s">
        <v>191</v>
      </c>
      <c r="G705" s="26">
        <f t="shared" si="266"/>
        <v>40</v>
      </c>
      <c r="H705" s="26">
        <f t="shared" si="266"/>
        <v>-3</v>
      </c>
      <c r="I705" s="26">
        <f t="shared" si="266"/>
        <v>37</v>
      </c>
    </row>
    <row r="706" spans="1:9" ht="25.5" x14ac:dyDescent="0.2">
      <c r="A706" s="79" t="s">
        <v>421</v>
      </c>
      <c r="B706" s="66" t="s">
        <v>40</v>
      </c>
      <c r="C706" s="67" t="s">
        <v>23</v>
      </c>
      <c r="D706" s="67" t="s">
        <v>11</v>
      </c>
      <c r="E706" s="66" t="s">
        <v>251</v>
      </c>
      <c r="F706" s="66" t="s">
        <v>91</v>
      </c>
      <c r="G706" s="68">
        <v>40</v>
      </c>
      <c r="H706" s="68">
        <v>-3</v>
      </c>
      <c r="I706" s="68">
        <f t="shared" ref="I706" si="267">G706+H706</f>
        <v>37</v>
      </c>
    </row>
    <row r="707" spans="1:9" ht="24" x14ac:dyDescent="0.2">
      <c r="A707" s="5" t="s">
        <v>517</v>
      </c>
      <c r="B707" s="11" t="s">
        <v>40</v>
      </c>
      <c r="C707" s="10">
        <v>8</v>
      </c>
      <c r="D707" s="10">
        <v>4</v>
      </c>
      <c r="E707" s="11" t="s">
        <v>253</v>
      </c>
      <c r="F707" s="11"/>
      <c r="G707" s="26">
        <f>G711</f>
        <v>8.8000000000000007</v>
      </c>
      <c r="H707" s="26">
        <f>H711</f>
        <v>0</v>
      </c>
      <c r="I707" s="26">
        <f>I711</f>
        <v>8.8000000000000007</v>
      </c>
    </row>
    <row r="708" spans="1:9" x14ac:dyDescent="0.2">
      <c r="A708" s="5" t="s">
        <v>256</v>
      </c>
      <c r="B708" s="11" t="s">
        <v>40</v>
      </c>
      <c r="C708" s="10">
        <v>8</v>
      </c>
      <c r="D708" s="10">
        <v>4</v>
      </c>
      <c r="E708" s="11" t="s">
        <v>257</v>
      </c>
      <c r="F708" s="11"/>
      <c r="G708" s="26">
        <f t="shared" ref="G708:I710" si="268">G709</f>
        <v>8.8000000000000007</v>
      </c>
      <c r="H708" s="26">
        <f t="shared" si="268"/>
        <v>0</v>
      </c>
      <c r="I708" s="26">
        <f t="shared" si="268"/>
        <v>8.8000000000000007</v>
      </c>
    </row>
    <row r="709" spans="1:9" ht="24" x14ac:dyDescent="0.2">
      <c r="A709" s="111" t="s">
        <v>415</v>
      </c>
      <c r="B709" s="11" t="s">
        <v>40</v>
      </c>
      <c r="C709" s="10">
        <v>8</v>
      </c>
      <c r="D709" s="10">
        <v>4</v>
      </c>
      <c r="E709" s="11" t="s">
        <v>257</v>
      </c>
      <c r="F709" s="11" t="s">
        <v>190</v>
      </c>
      <c r="G709" s="26">
        <f t="shared" si="268"/>
        <v>8.8000000000000007</v>
      </c>
      <c r="H709" s="26">
        <f t="shared" si="268"/>
        <v>0</v>
      </c>
      <c r="I709" s="26">
        <f t="shared" si="268"/>
        <v>8.8000000000000007</v>
      </c>
    </row>
    <row r="710" spans="1:9" ht="24" x14ac:dyDescent="0.2">
      <c r="A710" s="111" t="s">
        <v>416</v>
      </c>
      <c r="B710" s="11" t="s">
        <v>40</v>
      </c>
      <c r="C710" s="10">
        <v>8</v>
      </c>
      <c r="D710" s="10">
        <v>4</v>
      </c>
      <c r="E710" s="11" t="s">
        <v>257</v>
      </c>
      <c r="F710" s="11" t="s">
        <v>191</v>
      </c>
      <c r="G710" s="26">
        <f t="shared" si="268"/>
        <v>8.8000000000000007</v>
      </c>
      <c r="H710" s="26">
        <f t="shared" si="268"/>
        <v>0</v>
      </c>
      <c r="I710" s="26">
        <f t="shared" si="268"/>
        <v>8.8000000000000007</v>
      </c>
    </row>
    <row r="711" spans="1:9" ht="25.5" x14ac:dyDescent="0.2">
      <c r="A711" s="79" t="s">
        <v>421</v>
      </c>
      <c r="B711" s="66" t="s">
        <v>40</v>
      </c>
      <c r="C711" s="67" t="s">
        <v>23</v>
      </c>
      <c r="D711" s="67" t="s">
        <v>11</v>
      </c>
      <c r="E711" s="66" t="s">
        <v>257</v>
      </c>
      <c r="F711" s="66" t="s">
        <v>91</v>
      </c>
      <c r="G711" s="136">
        <v>8.8000000000000007</v>
      </c>
      <c r="H711" s="136"/>
      <c r="I711" s="68">
        <f t="shared" ref="I711" si="269">G711+H711</f>
        <v>8.8000000000000007</v>
      </c>
    </row>
    <row r="712" spans="1:9" x14ac:dyDescent="0.2">
      <c r="A712" s="41" t="s">
        <v>55</v>
      </c>
      <c r="B712" s="23" t="s">
        <v>40</v>
      </c>
      <c r="C712" s="51" t="s">
        <v>15</v>
      </c>
      <c r="D712" s="51" t="s">
        <v>58</v>
      </c>
      <c r="E712" s="81" t="s">
        <v>7</v>
      </c>
      <c r="F712" s="23" t="s">
        <v>7</v>
      </c>
      <c r="G712" s="243">
        <f>G713+G725</f>
        <v>1380.5</v>
      </c>
      <c r="H712" s="243">
        <f>H713+H725</f>
        <v>0</v>
      </c>
      <c r="I712" s="243">
        <f>I713+I725</f>
        <v>1380.5</v>
      </c>
    </row>
    <row r="713" spans="1:9" x14ac:dyDescent="0.2">
      <c r="A713" s="5" t="s">
        <v>30</v>
      </c>
      <c r="B713" s="11" t="s">
        <v>40</v>
      </c>
      <c r="C713" s="13" t="s">
        <v>15</v>
      </c>
      <c r="D713" s="13" t="s">
        <v>9</v>
      </c>
      <c r="E713" s="76" t="s">
        <v>7</v>
      </c>
      <c r="F713" s="11" t="s">
        <v>7</v>
      </c>
      <c r="G713" s="26">
        <f>G715</f>
        <v>1077.5</v>
      </c>
      <c r="H713" s="26">
        <f>H715</f>
        <v>0</v>
      </c>
      <c r="I713" s="26">
        <f>I715</f>
        <v>1077.5</v>
      </c>
    </row>
    <row r="714" spans="1:9" x14ac:dyDescent="0.2">
      <c r="A714" s="5" t="s">
        <v>162</v>
      </c>
      <c r="B714" s="11" t="s">
        <v>40</v>
      </c>
      <c r="C714" s="10">
        <v>10</v>
      </c>
      <c r="D714" s="10">
        <v>3</v>
      </c>
      <c r="E714" s="11" t="s">
        <v>161</v>
      </c>
      <c r="F714" s="11"/>
      <c r="G714" s="26">
        <f t="shared" ref="G714:I715" si="270">G715</f>
        <v>1077.5</v>
      </c>
      <c r="H714" s="26">
        <f t="shared" si="270"/>
        <v>0</v>
      </c>
      <c r="I714" s="26">
        <f t="shared" si="270"/>
        <v>1077.5</v>
      </c>
    </row>
    <row r="715" spans="1:9" x14ac:dyDescent="0.2">
      <c r="A715" s="5" t="s">
        <v>325</v>
      </c>
      <c r="B715" s="11" t="s">
        <v>40</v>
      </c>
      <c r="C715" s="13" t="s">
        <v>15</v>
      </c>
      <c r="D715" s="13" t="s">
        <v>9</v>
      </c>
      <c r="E715" s="11" t="s">
        <v>324</v>
      </c>
      <c r="F715" s="11" t="s">
        <v>7</v>
      </c>
      <c r="G715" s="26">
        <f t="shared" si="270"/>
        <v>1077.5</v>
      </c>
      <c r="H715" s="26">
        <f t="shared" si="270"/>
        <v>0</v>
      </c>
      <c r="I715" s="26">
        <f t="shared" si="270"/>
        <v>1077.5</v>
      </c>
    </row>
    <row r="716" spans="1:9" ht="72" x14ac:dyDescent="0.2">
      <c r="A716" s="52" t="s">
        <v>436</v>
      </c>
      <c r="B716" s="11" t="s">
        <v>40</v>
      </c>
      <c r="C716" s="10">
        <v>10</v>
      </c>
      <c r="D716" s="10">
        <v>3</v>
      </c>
      <c r="E716" s="11" t="s">
        <v>323</v>
      </c>
      <c r="F716" s="11"/>
      <c r="G716" s="26">
        <f>G720+G717</f>
        <v>1077.5</v>
      </c>
      <c r="H716" s="26">
        <f>H720+H717</f>
        <v>0</v>
      </c>
      <c r="I716" s="26">
        <f>I720+I717</f>
        <v>1077.5</v>
      </c>
    </row>
    <row r="717" spans="1:9" x14ac:dyDescent="0.2">
      <c r="A717" s="5" t="s">
        <v>427</v>
      </c>
      <c r="B717" s="11" t="s">
        <v>40</v>
      </c>
      <c r="C717" s="10">
        <v>10</v>
      </c>
      <c r="D717" s="10">
        <v>3</v>
      </c>
      <c r="E717" s="11" t="s">
        <v>323</v>
      </c>
      <c r="F717" s="11" t="s">
        <v>196</v>
      </c>
      <c r="G717" s="26">
        <f t="shared" ref="G717:I718" si="271">G718</f>
        <v>114.8</v>
      </c>
      <c r="H717" s="26">
        <f t="shared" si="271"/>
        <v>0</v>
      </c>
      <c r="I717" s="26">
        <f t="shared" si="271"/>
        <v>114.8</v>
      </c>
    </row>
    <row r="718" spans="1:9" x14ac:dyDescent="0.2">
      <c r="A718" s="5" t="s">
        <v>198</v>
      </c>
      <c r="B718" s="11" t="s">
        <v>40</v>
      </c>
      <c r="C718" s="10">
        <v>10</v>
      </c>
      <c r="D718" s="10">
        <v>3</v>
      </c>
      <c r="E718" s="11" t="s">
        <v>323</v>
      </c>
      <c r="F718" s="11" t="s">
        <v>197</v>
      </c>
      <c r="G718" s="26">
        <f t="shared" si="271"/>
        <v>114.8</v>
      </c>
      <c r="H718" s="26">
        <f t="shared" si="271"/>
        <v>0</v>
      </c>
      <c r="I718" s="26">
        <f t="shared" si="271"/>
        <v>114.8</v>
      </c>
    </row>
    <row r="719" spans="1:9" ht="24" x14ac:dyDescent="0.2">
      <c r="A719" s="27" t="s">
        <v>428</v>
      </c>
      <c r="B719" s="66" t="s">
        <v>40</v>
      </c>
      <c r="C719" s="71">
        <v>10</v>
      </c>
      <c r="D719" s="71">
        <v>3</v>
      </c>
      <c r="E719" s="66" t="s">
        <v>323</v>
      </c>
      <c r="F719" s="66" t="s">
        <v>401</v>
      </c>
      <c r="G719" s="68">
        <v>114.8</v>
      </c>
      <c r="H719" s="68"/>
      <c r="I719" s="68">
        <f t="shared" ref="I719" si="272">G719+H719</f>
        <v>114.8</v>
      </c>
    </row>
    <row r="720" spans="1:9" ht="24" x14ac:dyDescent="0.2">
      <c r="A720" s="5" t="s">
        <v>183</v>
      </c>
      <c r="B720" s="11" t="s">
        <v>40</v>
      </c>
      <c r="C720" s="10">
        <v>10</v>
      </c>
      <c r="D720" s="10">
        <v>3</v>
      </c>
      <c r="E720" s="11" t="s">
        <v>323</v>
      </c>
      <c r="F720" s="11" t="s">
        <v>181</v>
      </c>
      <c r="G720" s="26">
        <f>G721+G723</f>
        <v>962.69999999999993</v>
      </c>
      <c r="H720" s="26">
        <f>H721+H723</f>
        <v>0</v>
      </c>
      <c r="I720" s="26">
        <f>I721+I723</f>
        <v>962.69999999999993</v>
      </c>
    </row>
    <row r="721" spans="1:9" x14ac:dyDescent="0.2">
      <c r="A721" s="5" t="s">
        <v>184</v>
      </c>
      <c r="B721" s="11" t="s">
        <v>40</v>
      </c>
      <c r="C721" s="10">
        <v>10</v>
      </c>
      <c r="D721" s="10">
        <v>3</v>
      </c>
      <c r="E721" s="11" t="s">
        <v>323</v>
      </c>
      <c r="F721" s="11" t="s">
        <v>182</v>
      </c>
      <c r="G721" s="26">
        <f>G722</f>
        <v>834.8</v>
      </c>
      <c r="H721" s="26">
        <f>H722</f>
        <v>0</v>
      </c>
      <c r="I721" s="26">
        <f>I722</f>
        <v>834.8</v>
      </c>
    </row>
    <row r="722" spans="1:9" x14ac:dyDescent="0.2">
      <c r="A722" s="27" t="s">
        <v>102</v>
      </c>
      <c r="B722" s="66" t="s">
        <v>40</v>
      </c>
      <c r="C722" s="71">
        <v>10</v>
      </c>
      <c r="D722" s="71">
        <v>3</v>
      </c>
      <c r="E722" s="66" t="s">
        <v>323</v>
      </c>
      <c r="F722" s="66" t="s">
        <v>103</v>
      </c>
      <c r="G722" s="68">
        <v>834.8</v>
      </c>
      <c r="H722" s="68"/>
      <c r="I722" s="68">
        <f t="shared" ref="I722" si="273">G722+H722</f>
        <v>834.8</v>
      </c>
    </row>
    <row r="723" spans="1:9" x14ac:dyDescent="0.2">
      <c r="A723" s="5" t="s">
        <v>186</v>
      </c>
      <c r="B723" s="11" t="s">
        <v>40</v>
      </c>
      <c r="C723" s="10">
        <v>10</v>
      </c>
      <c r="D723" s="10">
        <v>3</v>
      </c>
      <c r="E723" s="11" t="s">
        <v>323</v>
      </c>
      <c r="F723" s="11" t="s">
        <v>185</v>
      </c>
      <c r="G723" s="26">
        <f>G724</f>
        <v>127.9</v>
      </c>
      <c r="H723" s="26">
        <f>H724</f>
        <v>0</v>
      </c>
      <c r="I723" s="26">
        <f>I724</f>
        <v>127.9</v>
      </c>
    </row>
    <row r="724" spans="1:9" x14ac:dyDescent="0.2">
      <c r="A724" s="27" t="s">
        <v>104</v>
      </c>
      <c r="B724" s="66" t="s">
        <v>40</v>
      </c>
      <c r="C724" s="71">
        <v>10</v>
      </c>
      <c r="D724" s="71">
        <v>3</v>
      </c>
      <c r="E724" s="66" t="s">
        <v>323</v>
      </c>
      <c r="F724" s="66" t="s">
        <v>105</v>
      </c>
      <c r="G724" s="68">
        <v>127.9</v>
      </c>
      <c r="H724" s="68"/>
      <c r="I724" s="68">
        <f t="shared" ref="I724" si="274">G724+H724</f>
        <v>127.9</v>
      </c>
    </row>
    <row r="725" spans="1:9" x14ac:dyDescent="0.2">
      <c r="A725" s="5" t="s">
        <v>64</v>
      </c>
      <c r="B725" s="11" t="s">
        <v>40</v>
      </c>
      <c r="C725" s="10">
        <v>10</v>
      </c>
      <c r="D725" s="10">
        <v>4</v>
      </c>
      <c r="E725" s="11"/>
      <c r="F725" s="11"/>
      <c r="G725" s="26">
        <f>G726</f>
        <v>303</v>
      </c>
      <c r="H725" s="26">
        <f>H726</f>
        <v>0</v>
      </c>
      <c r="I725" s="26">
        <f>I726</f>
        <v>303</v>
      </c>
    </row>
    <row r="726" spans="1:9" x14ac:dyDescent="0.2">
      <c r="A726" s="5" t="s">
        <v>162</v>
      </c>
      <c r="B726" s="11" t="s">
        <v>40</v>
      </c>
      <c r="C726" s="13" t="s">
        <v>15</v>
      </c>
      <c r="D726" s="13" t="s">
        <v>11</v>
      </c>
      <c r="E726" s="89" t="s">
        <v>161</v>
      </c>
      <c r="F726" s="11"/>
      <c r="G726" s="26">
        <f>G728</f>
        <v>303</v>
      </c>
      <c r="H726" s="26">
        <f>H728</f>
        <v>0</v>
      </c>
      <c r="I726" s="26">
        <f>I728</f>
        <v>303</v>
      </c>
    </row>
    <row r="727" spans="1:9" ht="36" x14ac:dyDescent="0.2">
      <c r="A727" s="5" t="s">
        <v>521</v>
      </c>
      <c r="B727" s="11" t="s">
        <v>40</v>
      </c>
      <c r="C727" s="13" t="s">
        <v>15</v>
      </c>
      <c r="D727" s="13" t="s">
        <v>11</v>
      </c>
      <c r="E727" s="89" t="s">
        <v>278</v>
      </c>
      <c r="F727" s="11"/>
      <c r="G727" s="26">
        <f>G728</f>
        <v>303</v>
      </c>
      <c r="H727" s="26">
        <f>H728</f>
        <v>0</v>
      </c>
      <c r="I727" s="26">
        <f>I728</f>
        <v>303</v>
      </c>
    </row>
    <row r="728" spans="1:9" ht="36" x14ac:dyDescent="0.2">
      <c r="A728" s="5" t="s">
        <v>221</v>
      </c>
      <c r="B728" s="11" t="s">
        <v>40</v>
      </c>
      <c r="C728" s="13" t="s">
        <v>15</v>
      </c>
      <c r="D728" s="13" t="s">
        <v>11</v>
      </c>
      <c r="E728" s="11" t="s">
        <v>279</v>
      </c>
      <c r="F728" s="11"/>
      <c r="G728" s="26">
        <f>G734+G731</f>
        <v>303</v>
      </c>
      <c r="H728" s="26">
        <f>H734+H731</f>
        <v>0</v>
      </c>
      <c r="I728" s="26">
        <f>I734+I731</f>
        <v>303</v>
      </c>
    </row>
    <row r="729" spans="1:9" ht="24" x14ac:dyDescent="0.2">
      <c r="A729" s="5" t="s">
        <v>183</v>
      </c>
      <c r="B729" s="11" t="s">
        <v>40</v>
      </c>
      <c r="C729" s="13" t="s">
        <v>15</v>
      </c>
      <c r="D729" s="13" t="s">
        <v>11</v>
      </c>
      <c r="E729" s="11" t="s">
        <v>279</v>
      </c>
      <c r="F729" s="11" t="s">
        <v>181</v>
      </c>
      <c r="G729" s="26">
        <f t="shared" ref="G729:I730" si="275">G730</f>
        <v>291</v>
      </c>
      <c r="H729" s="26">
        <f t="shared" si="275"/>
        <v>0</v>
      </c>
      <c r="I729" s="26">
        <f t="shared" si="275"/>
        <v>291</v>
      </c>
    </row>
    <row r="730" spans="1:9" x14ac:dyDescent="0.2">
      <c r="A730" s="90" t="s">
        <v>184</v>
      </c>
      <c r="B730" s="11" t="s">
        <v>40</v>
      </c>
      <c r="C730" s="13" t="s">
        <v>15</v>
      </c>
      <c r="D730" s="13" t="s">
        <v>11</v>
      </c>
      <c r="E730" s="11" t="s">
        <v>279</v>
      </c>
      <c r="F730" s="11" t="s">
        <v>182</v>
      </c>
      <c r="G730" s="26">
        <f t="shared" si="275"/>
        <v>291</v>
      </c>
      <c r="H730" s="26">
        <f t="shared" si="275"/>
        <v>0</v>
      </c>
      <c r="I730" s="26">
        <f t="shared" si="275"/>
        <v>291</v>
      </c>
    </row>
    <row r="731" spans="1:9" x14ac:dyDescent="0.2">
      <c r="A731" s="27" t="s">
        <v>102</v>
      </c>
      <c r="B731" s="66" t="s">
        <v>40</v>
      </c>
      <c r="C731" s="67" t="s">
        <v>15</v>
      </c>
      <c r="D731" s="67" t="s">
        <v>11</v>
      </c>
      <c r="E731" s="66" t="s">
        <v>279</v>
      </c>
      <c r="F731" s="66" t="s">
        <v>103</v>
      </c>
      <c r="G731" s="68">
        <v>291</v>
      </c>
      <c r="H731" s="68"/>
      <c r="I731" s="68">
        <f t="shared" ref="I731" si="276">G731+H731</f>
        <v>291</v>
      </c>
    </row>
    <row r="732" spans="1:9" ht="24" x14ac:dyDescent="0.2">
      <c r="A732" s="5" t="s">
        <v>183</v>
      </c>
      <c r="B732" s="11" t="s">
        <v>40</v>
      </c>
      <c r="C732" s="13" t="s">
        <v>15</v>
      </c>
      <c r="D732" s="13" t="s">
        <v>11</v>
      </c>
      <c r="E732" s="11" t="s">
        <v>279</v>
      </c>
      <c r="F732" s="11" t="s">
        <v>181</v>
      </c>
      <c r="G732" s="26">
        <f t="shared" ref="G732:I733" si="277">G733</f>
        <v>12</v>
      </c>
      <c r="H732" s="26">
        <f t="shared" si="277"/>
        <v>0</v>
      </c>
      <c r="I732" s="26">
        <f t="shared" si="277"/>
        <v>12</v>
      </c>
    </row>
    <row r="733" spans="1:9" x14ac:dyDescent="0.2">
      <c r="A733" s="5" t="s">
        <v>186</v>
      </c>
      <c r="B733" s="11" t="s">
        <v>40</v>
      </c>
      <c r="C733" s="13" t="s">
        <v>15</v>
      </c>
      <c r="D733" s="13" t="s">
        <v>11</v>
      </c>
      <c r="E733" s="11" t="s">
        <v>279</v>
      </c>
      <c r="F733" s="11" t="s">
        <v>185</v>
      </c>
      <c r="G733" s="26">
        <f t="shared" si="277"/>
        <v>12</v>
      </c>
      <c r="H733" s="26">
        <f t="shared" si="277"/>
        <v>0</v>
      </c>
      <c r="I733" s="26">
        <f t="shared" si="277"/>
        <v>12</v>
      </c>
    </row>
    <row r="734" spans="1:9" x14ac:dyDescent="0.2">
      <c r="A734" s="27" t="s">
        <v>104</v>
      </c>
      <c r="B734" s="66" t="s">
        <v>40</v>
      </c>
      <c r="C734" s="67" t="s">
        <v>15</v>
      </c>
      <c r="D734" s="67" t="s">
        <v>11</v>
      </c>
      <c r="E734" s="66" t="s">
        <v>279</v>
      </c>
      <c r="F734" s="66" t="s">
        <v>105</v>
      </c>
      <c r="G734" s="68">
        <v>12</v>
      </c>
      <c r="H734" s="68"/>
      <c r="I734" s="68">
        <f t="shared" ref="I734" si="278">G734+H734</f>
        <v>12</v>
      </c>
    </row>
    <row r="735" spans="1:9" ht="31.5" x14ac:dyDescent="0.2">
      <c r="A735" s="236" t="s">
        <v>56</v>
      </c>
      <c r="B735" s="275" t="s">
        <v>46</v>
      </c>
      <c r="C735" s="278"/>
      <c r="D735" s="278"/>
      <c r="E735" s="275" t="s">
        <v>7</v>
      </c>
      <c r="F735" s="275" t="s">
        <v>7</v>
      </c>
      <c r="G735" s="277">
        <f>G736+G772+G779</f>
        <v>27272.2</v>
      </c>
      <c r="H735" s="277">
        <f>H736+H772+H779</f>
        <v>1662</v>
      </c>
      <c r="I735" s="277">
        <f>I736+I772+I779</f>
        <v>28934.2</v>
      </c>
    </row>
    <row r="736" spans="1:9" x14ac:dyDescent="0.2">
      <c r="A736" s="41" t="s">
        <v>48</v>
      </c>
      <c r="B736" s="23" t="s">
        <v>46</v>
      </c>
      <c r="C736" s="43">
        <v>1</v>
      </c>
      <c r="D736" s="43">
        <v>0</v>
      </c>
      <c r="E736" s="23" t="s">
        <v>7</v>
      </c>
      <c r="F736" s="23" t="s">
        <v>7</v>
      </c>
      <c r="G736" s="25">
        <f t="shared" ref="G736:I737" si="279">G737</f>
        <v>23772.2</v>
      </c>
      <c r="H736" s="25">
        <f t="shared" si="279"/>
        <v>1662</v>
      </c>
      <c r="I736" s="25">
        <f t="shared" si="279"/>
        <v>25434.2</v>
      </c>
    </row>
    <row r="737" spans="1:9" x14ac:dyDescent="0.2">
      <c r="A737" s="5" t="s">
        <v>13</v>
      </c>
      <c r="B737" s="11" t="s">
        <v>46</v>
      </c>
      <c r="C737" s="10">
        <v>1</v>
      </c>
      <c r="D737" s="10">
        <v>13</v>
      </c>
      <c r="E737" s="11" t="s">
        <v>7</v>
      </c>
      <c r="F737" s="11" t="s">
        <v>7</v>
      </c>
      <c r="G737" s="26">
        <f t="shared" si="279"/>
        <v>23772.2</v>
      </c>
      <c r="H737" s="26">
        <f t="shared" si="279"/>
        <v>1662</v>
      </c>
      <c r="I737" s="26">
        <f t="shared" si="279"/>
        <v>25434.2</v>
      </c>
    </row>
    <row r="738" spans="1:9" x14ac:dyDescent="0.2">
      <c r="A738" s="5" t="s">
        <v>162</v>
      </c>
      <c r="B738" s="11" t="s">
        <v>46</v>
      </c>
      <c r="C738" s="10">
        <v>1</v>
      </c>
      <c r="D738" s="10">
        <v>13</v>
      </c>
      <c r="E738" s="11" t="s">
        <v>161</v>
      </c>
      <c r="F738" s="11"/>
      <c r="G738" s="26">
        <f>G739+G748+G760+G767</f>
        <v>23772.2</v>
      </c>
      <c r="H738" s="26">
        <f>H739+H748+H760+H767</f>
        <v>1662</v>
      </c>
      <c r="I738" s="26">
        <f>I739+I748+I760+I767</f>
        <v>25434.2</v>
      </c>
    </row>
    <row r="739" spans="1:9" ht="25.5" x14ac:dyDescent="0.2">
      <c r="A739" s="74" t="s">
        <v>164</v>
      </c>
      <c r="B739" s="11" t="s">
        <v>46</v>
      </c>
      <c r="C739" s="10">
        <v>1</v>
      </c>
      <c r="D739" s="10">
        <v>13</v>
      </c>
      <c r="E739" s="11" t="s">
        <v>165</v>
      </c>
      <c r="F739" s="11" t="s">
        <v>7</v>
      </c>
      <c r="G739" s="26">
        <f>G740+G744</f>
        <v>13078.5</v>
      </c>
      <c r="H739" s="26">
        <f>H740+H744</f>
        <v>0</v>
      </c>
      <c r="I739" s="26">
        <f>I740+I744</f>
        <v>13078.5</v>
      </c>
    </row>
    <row r="740" spans="1:9" ht="48" x14ac:dyDescent="0.2">
      <c r="A740" s="73" t="s">
        <v>437</v>
      </c>
      <c r="B740" s="11" t="s">
        <v>46</v>
      </c>
      <c r="C740" s="10">
        <v>1</v>
      </c>
      <c r="D740" s="10">
        <v>13</v>
      </c>
      <c r="E740" s="11" t="s">
        <v>165</v>
      </c>
      <c r="F740" s="11" t="s">
        <v>188</v>
      </c>
      <c r="G740" s="26">
        <f>G741</f>
        <v>11511.5</v>
      </c>
      <c r="H740" s="26">
        <f>H741</f>
        <v>0</v>
      </c>
      <c r="I740" s="26">
        <f>I741</f>
        <v>11511.5</v>
      </c>
    </row>
    <row r="741" spans="1:9" ht="24" x14ac:dyDescent="0.2">
      <c r="A741" s="5" t="s">
        <v>189</v>
      </c>
      <c r="B741" s="11" t="s">
        <v>46</v>
      </c>
      <c r="C741" s="10">
        <v>1</v>
      </c>
      <c r="D741" s="10">
        <v>13</v>
      </c>
      <c r="E741" s="11" t="s">
        <v>165</v>
      </c>
      <c r="F741" s="11" t="s">
        <v>187</v>
      </c>
      <c r="G741" s="26">
        <f>G743+G742</f>
        <v>11511.5</v>
      </c>
      <c r="H741" s="26">
        <f>H743+H742</f>
        <v>0</v>
      </c>
      <c r="I741" s="26">
        <f>I743+I742</f>
        <v>11511.5</v>
      </c>
    </row>
    <row r="742" spans="1:9" ht="25.5" x14ac:dyDescent="0.2">
      <c r="A742" s="75" t="s">
        <v>424</v>
      </c>
      <c r="B742" s="66" t="s">
        <v>46</v>
      </c>
      <c r="C742" s="71">
        <v>1</v>
      </c>
      <c r="D742" s="71">
        <v>13</v>
      </c>
      <c r="E742" s="66" t="s">
        <v>165</v>
      </c>
      <c r="F742" s="72" t="s">
        <v>92</v>
      </c>
      <c r="G742" s="68">
        <v>11226.4</v>
      </c>
      <c r="H742" s="68"/>
      <c r="I742" s="68">
        <f t="shared" ref="I742:I743" si="280">G742+H742</f>
        <v>11226.4</v>
      </c>
    </row>
    <row r="743" spans="1:9" ht="25.5" x14ac:dyDescent="0.2">
      <c r="A743" s="75" t="s">
        <v>425</v>
      </c>
      <c r="B743" s="66" t="s">
        <v>46</v>
      </c>
      <c r="C743" s="71">
        <v>1</v>
      </c>
      <c r="D743" s="71">
        <v>13</v>
      </c>
      <c r="E743" s="66" t="s">
        <v>165</v>
      </c>
      <c r="F743" s="72" t="s">
        <v>93</v>
      </c>
      <c r="G743" s="68">
        <v>285.10000000000002</v>
      </c>
      <c r="H743" s="68"/>
      <c r="I743" s="68">
        <f t="shared" si="280"/>
        <v>285.10000000000002</v>
      </c>
    </row>
    <row r="744" spans="1:9" ht="25.5" x14ac:dyDescent="0.2">
      <c r="A744" s="108" t="s">
        <v>415</v>
      </c>
      <c r="B744" s="11" t="s">
        <v>46</v>
      </c>
      <c r="C744" s="10">
        <v>1</v>
      </c>
      <c r="D744" s="10">
        <v>13</v>
      </c>
      <c r="E744" s="11" t="s">
        <v>165</v>
      </c>
      <c r="F744" s="47" t="s">
        <v>190</v>
      </c>
      <c r="G744" s="26">
        <f>G745</f>
        <v>1567</v>
      </c>
      <c r="H744" s="26">
        <f>H745</f>
        <v>0</v>
      </c>
      <c r="I744" s="26">
        <f>I745</f>
        <v>1567</v>
      </c>
    </row>
    <row r="745" spans="1:9" ht="25.5" x14ac:dyDescent="0.2">
      <c r="A745" s="108" t="s">
        <v>416</v>
      </c>
      <c r="B745" s="11" t="s">
        <v>46</v>
      </c>
      <c r="C745" s="10">
        <v>1</v>
      </c>
      <c r="D745" s="10">
        <v>13</v>
      </c>
      <c r="E745" s="11" t="s">
        <v>165</v>
      </c>
      <c r="F745" s="47" t="s">
        <v>191</v>
      </c>
      <c r="G745" s="26">
        <f>G747+G746</f>
        <v>1567</v>
      </c>
      <c r="H745" s="26">
        <f>H747+H746</f>
        <v>0</v>
      </c>
      <c r="I745" s="26">
        <f>I747+I746</f>
        <v>1567</v>
      </c>
    </row>
    <row r="746" spans="1:9" ht="25.5" x14ac:dyDescent="0.2">
      <c r="A746" s="110" t="s">
        <v>121</v>
      </c>
      <c r="B746" s="66" t="s">
        <v>46</v>
      </c>
      <c r="C746" s="71">
        <v>1</v>
      </c>
      <c r="D746" s="71">
        <v>13</v>
      </c>
      <c r="E746" s="66" t="s">
        <v>165</v>
      </c>
      <c r="F746" s="72" t="s">
        <v>122</v>
      </c>
      <c r="G746" s="68">
        <v>236.5</v>
      </c>
      <c r="H746" s="68"/>
      <c r="I746" s="68">
        <f t="shared" ref="I746:I747" si="281">G746+H746</f>
        <v>236.5</v>
      </c>
    </row>
    <row r="747" spans="1:9" ht="25.5" x14ac:dyDescent="0.2">
      <c r="A747" s="79" t="s">
        <v>421</v>
      </c>
      <c r="B747" s="66" t="s">
        <v>46</v>
      </c>
      <c r="C747" s="71">
        <v>1</v>
      </c>
      <c r="D747" s="71">
        <v>13</v>
      </c>
      <c r="E747" s="66" t="s">
        <v>165</v>
      </c>
      <c r="F747" s="72" t="s">
        <v>91</v>
      </c>
      <c r="G747" s="68">
        <v>1330.5</v>
      </c>
      <c r="H747" s="68"/>
      <c r="I747" s="68">
        <f t="shared" si="281"/>
        <v>1330.5</v>
      </c>
    </row>
    <row r="748" spans="1:9" ht="24" x14ac:dyDescent="0.2">
      <c r="A748" s="5" t="s">
        <v>50</v>
      </c>
      <c r="B748" s="11" t="s">
        <v>46</v>
      </c>
      <c r="C748" s="10">
        <v>1</v>
      </c>
      <c r="D748" s="10">
        <v>13</v>
      </c>
      <c r="E748" s="11" t="s">
        <v>331</v>
      </c>
      <c r="F748" s="47" t="s">
        <v>7</v>
      </c>
      <c r="G748" s="26">
        <f>G749+G752+G755</f>
        <v>7893.7000000000007</v>
      </c>
      <c r="H748" s="26">
        <f>H749+H752+H755</f>
        <v>1662</v>
      </c>
      <c r="I748" s="26">
        <f>I749+I752+I755</f>
        <v>9555.7000000000007</v>
      </c>
    </row>
    <row r="749" spans="1:9" ht="48" x14ac:dyDescent="0.2">
      <c r="A749" s="73" t="s">
        <v>437</v>
      </c>
      <c r="B749" s="11" t="s">
        <v>46</v>
      </c>
      <c r="C749" s="13" t="s">
        <v>8</v>
      </c>
      <c r="D749" s="13" t="s">
        <v>69</v>
      </c>
      <c r="E749" s="11" t="s">
        <v>331</v>
      </c>
      <c r="F749" s="47" t="s">
        <v>188</v>
      </c>
      <c r="G749" s="26">
        <f t="shared" ref="G749:I750" si="282">G750</f>
        <v>1726.1</v>
      </c>
      <c r="H749" s="26">
        <f t="shared" si="282"/>
        <v>0</v>
      </c>
      <c r="I749" s="26">
        <f t="shared" si="282"/>
        <v>1726.1</v>
      </c>
    </row>
    <row r="750" spans="1:9" ht="24" x14ac:dyDescent="0.2">
      <c r="A750" s="5" t="s">
        <v>189</v>
      </c>
      <c r="B750" s="11" t="s">
        <v>46</v>
      </c>
      <c r="C750" s="13" t="s">
        <v>8</v>
      </c>
      <c r="D750" s="13" t="s">
        <v>69</v>
      </c>
      <c r="E750" s="11" t="s">
        <v>331</v>
      </c>
      <c r="F750" s="47" t="s">
        <v>187</v>
      </c>
      <c r="G750" s="26">
        <f t="shared" si="282"/>
        <v>1726.1</v>
      </c>
      <c r="H750" s="26">
        <f t="shared" si="282"/>
        <v>0</v>
      </c>
      <c r="I750" s="26">
        <f t="shared" si="282"/>
        <v>1726.1</v>
      </c>
    </row>
    <row r="751" spans="1:9" ht="25.5" x14ac:dyDescent="0.2">
      <c r="A751" s="75" t="s">
        <v>424</v>
      </c>
      <c r="B751" s="66" t="s">
        <v>46</v>
      </c>
      <c r="C751" s="67" t="s">
        <v>8</v>
      </c>
      <c r="D751" s="67" t="s">
        <v>69</v>
      </c>
      <c r="E751" s="66" t="s">
        <v>331</v>
      </c>
      <c r="F751" s="72" t="s">
        <v>92</v>
      </c>
      <c r="G751" s="68">
        <v>1726.1</v>
      </c>
      <c r="H751" s="68"/>
      <c r="I751" s="68">
        <f>G751+H751</f>
        <v>1726.1</v>
      </c>
    </row>
    <row r="752" spans="1:9" ht="25.5" x14ac:dyDescent="0.2">
      <c r="A752" s="108" t="s">
        <v>415</v>
      </c>
      <c r="B752" s="11" t="s">
        <v>46</v>
      </c>
      <c r="C752" s="13" t="s">
        <v>8</v>
      </c>
      <c r="D752" s="13" t="s">
        <v>69</v>
      </c>
      <c r="E752" s="11" t="s">
        <v>331</v>
      </c>
      <c r="F752" s="47" t="s">
        <v>190</v>
      </c>
      <c r="G752" s="26">
        <f t="shared" ref="G752:I753" si="283">G753</f>
        <v>5877.5</v>
      </c>
      <c r="H752" s="26">
        <f t="shared" si="283"/>
        <v>64</v>
      </c>
      <c r="I752" s="26">
        <f t="shared" si="283"/>
        <v>5941.5</v>
      </c>
    </row>
    <row r="753" spans="1:9" ht="25.5" x14ac:dyDescent="0.2">
      <c r="A753" s="108" t="s">
        <v>416</v>
      </c>
      <c r="B753" s="11" t="s">
        <v>46</v>
      </c>
      <c r="C753" s="13" t="s">
        <v>8</v>
      </c>
      <c r="D753" s="13" t="s">
        <v>69</v>
      </c>
      <c r="E753" s="11" t="s">
        <v>331</v>
      </c>
      <c r="F753" s="47" t="s">
        <v>191</v>
      </c>
      <c r="G753" s="26">
        <f t="shared" si="283"/>
        <v>5877.5</v>
      </c>
      <c r="H753" s="26">
        <f t="shared" si="283"/>
        <v>64</v>
      </c>
      <c r="I753" s="26">
        <f t="shared" si="283"/>
        <v>5941.5</v>
      </c>
    </row>
    <row r="754" spans="1:9" s="106" customFormat="1" ht="25.5" x14ac:dyDescent="0.2">
      <c r="A754" s="105" t="s">
        <v>421</v>
      </c>
      <c r="B754" s="99" t="s">
        <v>46</v>
      </c>
      <c r="C754" s="100" t="s">
        <v>8</v>
      </c>
      <c r="D754" s="100" t="s">
        <v>69</v>
      </c>
      <c r="E754" s="99" t="s">
        <v>331</v>
      </c>
      <c r="F754" s="99" t="s">
        <v>91</v>
      </c>
      <c r="G754" s="101">
        <v>5877.5</v>
      </c>
      <c r="H754" s="101">
        <v>64</v>
      </c>
      <c r="I754" s="68">
        <f>G754+H754</f>
        <v>5941.5</v>
      </c>
    </row>
    <row r="755" spans="1:9" s="106" customFormat="1" x14ac:dyDescent="0.2">
      <c r="A755" s="114" t="s">
        <v>192</v>
      </c>
      <c r="B755" s="96" t="s">
        <v>46</v>
      </c>
      <c r="C755" s="97" t="s">
        <v>8</v>
      </c>
      <c r="D755" s="97" t="s">
        <v>69</v>
      </c>
      <c r="E755" s="96" t="s">
        <v>331</v>
      </c>
      <c r="F755" s="96" t="s">
        <v>193</v>
      </c>
      <c r="G755" s="98">
        <f>G756+G758</f>
        <v>290.10000000000002</v>
      </c>
      <c r="H755" s="98">
        <f>H756+H758</f>
        <v>1598</v>
      </c>
      <c r="I755" s="98">
        <f>I756+I758</f>
        <v>1888.1</v>
      </c>
    </row>
    <row r="756" spans="1:9" s="106" customFormat="1" x14ac:dyDescent="0.2">
      <c r="A756" s="114" t="s">
        <v>207</v>
      </c>
      <c r="B756" s="96" t="s">
        <v>46</v>
      </c>
      <c r="C756" s="97" t="s">
        <v>8</v>
      </c>
      <c r="D756" s="97" t="s">
        <v>69</v>
      </c>
      <c r="E756" s="96" t="s">
        <v>331</v>
      </c>
      <c r="F756" s="96" t="s">
        <v>202</v>
      </c>
      <c r="G756" s="98"/>
      <c r="H756" s="98">
        <f>H757</f>
        <v>1598</v>
      </c>
      <c r="I756" s="98">
        <f>I757</f>
        <v>1598</v>
      </c>
    </row>
    <row r="757" spans="1:9" s="106" customFormat="1" ht="79.5" customHeight="1" x14ac:dyDescent="0.2">
      <c r="A757" s="333" t="s">
        <v>578</v>
      </c>
      <c r="B757" s="66" t="s">
        <v>46</v>
      </c>
      <c r="C757" s="67" t="s">
        <v>8</v>
      </c>
      <c r="D757" s="67" t="s">
        <v>69</v>
      </c>
      <c r="E757" s="66" t="s">
        <v>331</v>
      </c>
      <c r="F757" s="72" t="s">
        <v>123</v>
      </c>
      <c r="G757" s="68"/>
      <c r="H757" s="68">
        <v>1598</v>
      </c>
      <c r="I757" s="68">
        <f>G757+H757</f>
        <v>1598</v>
      </c>
    </row>
    <row r="758" spans="1:9" x14ac:dyDescent="0.2">
      <c r="A758" s="108" t="s">
        <v>195</v>
      </c>
      <c r="B758" s="11" t="s">
        <v>46</v>
      </c>
      <c r="C758" s="13" t="s">
        <v>8</v>
      </c>
      <c r="D758" s="13" t="s">
        <v>69</v>
      </c>
      <c r="E758" s="11" t="s">
        <v>331</v>
      </c>
      <c r="F758" s="47" t="s">
        <v>194</v>
      </c>
      <c r="G758" s="26">
        <f t="shared" ref="G758:I758" si="284">G759</f>
        <v>290.10000000000002</v>
      </c>
      <c r="H758" s="26">
        <f t="shared" si="284"/>
        <v>0</v>
      </c>
      <c r="I758" s="26">
        <f t="shared" si="284"/>
        <v>290.10000000000002</v>
      </c>
    </row>
    <row r="759" spans="1:9" x14ac:dyDescent="0.2">
      <c r="A759" s="69" t="s">
        <v>99</v>
      </c>
      <c r="B759" s="66" t="s">
        <v>46</v>
      </c>
      <c r="C759" s="67" t="s">
        <v>8</v>
      </c>
      <c r="D759" s="67" t="s">
        <v>69</v>
      </c>
      <c r="E759" s="66" t="s">
        <v>331</v>
      </c>
      <c r="F759" s="72" t="s">
        <v>100</v>
      </c>
      <c r="G759" s="68">
        <v>290.10000000000002</v>
      </c>
      <c r="H759" s="68"/>
      <c r="I759" s="68">
        <f>G759+H759</f>
        <v>290.10000000000002</v>
      </c>
    </row>
    <row r="760" spans="1:9" ht="24" x14ac:dyDescent="0.2">
      <c r="A760" s="5" t="s">
        <v>43</v>
      </c>
      <c r="B760" s="11" t="s">
        <v>46</v>
      </c>
      <c r="C760" s="10">
        <v>1</v>
      </c>
      <c r="D760" s="10">
        <v>13</v>
      </c>
      <c r="E760" s="11" t="s">
        <v>372</v>
      </c>
      <c r="F760" s="11" t="s">
        <v>7</v>
      </c>
      <c r="G760" s="26">
        <f>G763+G766</f>
        <v>1800</v>
      </c>
      <c r="H760" s="26">
        <f>H763+H766</f>
        <v>0</v>
      </c>
      <c r="I760" s="26">
        <f>I763+I766</f>
        <v>1800</v>
      </c>
    </row>
    <row r="761" spans="1:9" ht="25.5" x14ac:dyDescent="0.2">
      <c r="A761" s="108" t="s">
        <v>415</v>
      </c>
      <c r="B761" s="11" t="s">
        <v>46</v>
      </c>
      <c r="C761" s="10">
        <v>1</v>
      </c>
      <c r="D761" s="10">
        <v>13</v>
      </c>
      <c r="E761" s="11" t="s">
        <v>372</v>
      </c>
      <c r="F761" s="11" t="s">
        <v>190</v>
      </c>
      <c r="G761" s="26">
        <f t="shared" ref="G761:I762" si="285">G762</f>
        <v>1000</v>
      </c>
      <c r="H761" s="26">
        <f t="shared" si="285"/>
        <v>0</v>
      </c>
      <c r="I761" s="26">
        <f t="shared" si="285"/>
        <v>1000</v>
      </c>
    </row>
    <row r="762" spans="1:9" ht="25.5" x14ac:dyDescent="0.2">
      <c r="A762" s="108" t="s">
        <v>416</v>
      </c>
      <c r="B762" s="11" t="s">
        <v>46</v>
      </c>
      <c r="C762" s="10">
        <v>1</v>
      </c>
      <c r="D762" s="10">
        <v>13</v>
      </c>
      <c r="E762" s="11" t="s">
        <v>372</v>
      </c>
      <c r="F762" s="11" t="s">
        <v>191</v>
      </c>
      <c r="G762" s="26">
        <f t="shared" si="285"/>
        <v>1000</v>
      </c>
      <c r="H762" s="26">
        <f t="shared" si="285"/>
        <v>0</v>
      </c>
      <c r="I762" s="26">
        <f t="shared" si="285"/>
        <v>1000</v>
      </c>
    </row>
    <row r="763" spans="1:9" ht="25.5" x14ac:dyDescent="0.2">
      <c r="A763" s="79" t="s">
        <v>421</v>
      </c>
      <c r="B763" s="66" t="s">
        <v>46</v>
      </c>
      <c r="C763" s="71">
        <v>1</v>
      </c>
      <c r="D763" s="71">
        <v>13</v>
      </c>
      <c r="E763" s="66" t="s">
        <v>372</v>
      </c>
      <c r="F763" s="72" t="s">
        <v>91</v>
      </c>
      <c r="G763" s="68">
        <v>1000</v>
      </c>
      <c r="H763" s="68"/>
      <c r="I763" s="68">
        <f>G763+H763</f>
        <v>1000</v>
      </c>
    </row>
    <row r="764" spans="1:9" x14ac:dyDescent="0.2">
      <c r="A764" s="108" t="s">
        <v>192</v>
      </c>
      <c r="B764" s="11" t="s">
        <v>46</v>
      </c>
      <c r="C764" s="10">
        <v>1</v>
      </c>
      <c r="D764" s="10">
        <v>13</v>
      </c>
      <c r="E764" s="11" t="s">
        <v>372</v>
      </c>
      <c r="F764" s="47" t="s">
        <v>193</v>
      </c>
      <c r="G764" s="26">
        <f t="shared" ref="G764:I765" si="286">G765</f>
        <v>800</v>
      </c>
      <c r="H764" s="26">
        <f t="shared" si="286"/>
        <v>0</v>
      </c>
      <c r="I764" s="26">
        <f t="shared" si="286"/>
        <v>800</v>
      </c>
    </row>
    <row r="765" spans="1:9" x14ac:dyDescent="0.2">
      <c r="A765" s="113" t="s">
        <v>195</v>
      </c>
      <c r="B765" s="11" t="s">
        <v>46</v>
      </c>
      <c r="C765" s="10">
        <v>1</v>
      </c>
      <c r="D765" s="10">
        <v>13</v>
      </c>
      <c r="E765" s="11" t="s">
        <v>372</v>
      </c>
      <c r="F765" s="47" t="s">
        <v>194</v>
      </c>
      <c r="G765" s="26">
        <f t="shared" si="286"/>
        <v>800</v>
      </c>
      <c r="H765" s="26">
        <f t="shared" si="286"/>
        <v>0</v>
      </c>
      <c r="I765" s="26">
        <f t="shared" si="286"/>
        <v>800</v>
      </c>
    </row>
    <row r="766" spans="1:9" x14ac:dyDescent="0.2">
      <c r="A766" s="69" t="s">
        <v>99</v>
      </c>
      <c r="B766" s="66" t="s">
        <v>46</v>
      </c>
      <c r="C766" s="67" t="s">
        <v>8</v>
      </c>
      <c r="D766" s="67" t="s">
        <v>69</v>
      </c>
      <c r="E766" s="66" t="s">
        <v>372</v>
      </c>
      <c r="F766" s="72" t="s">
        <v>100</v>
      </c>
      <c r="G766" s="68">
        <v>800</v>
      </c>
      <c r="H766" s="68"/>
      <c r="I766" s="68">
        <f>G766+H766</f>
        <v>800</v>
      </c>
    </row>
    <row r="767" spans="1:9" ht="24" x14ac:dyDescent="0.2">
      <c r="A767" s="5" t="s">
        <v>229</v>
      </c>
      <c r="B767" s="11" t="s">
        <v>46</v>
      </c>
      <c r="C767" s="13" t="s">
        <v>8</v>
      </c>
      <c r="D767" s="13" t="s">
        <v>69</v>
      </c>
      <c r="E767" s="11" t="s">
        <v>326</v>
      </c>
      <c r="F767" s="11"/>
      <c r="G767" s="38">
        <f t="shared" ref="G767:I767" si="287">G768</f>
        <v>1000</v>
      </c>
      <c r="H767" s="38">
        <f t="shared" si="287"/>
        <v>0</v>
      </c>
      <c r="I767" s="38">
        <f t="shared" si="287"/>
        <v>1000</v>
      </c>
    </row>
    <row r="768" spans="1:9" ht="24" x14ac:dyDescent="0.2">
      <c r="A768" s="5" t="s">
        <v>330</v>
      </c>
      <c r="B768" s="11" t="s">
        <v>46</v>
      </c>
      <c r="C768" s="13" t="s">
        <v>8</v>
      </c>
      <c r="D768" s="13" t="s">
        <v>69</v>
      </c>
      <c r="E768" s="11" t="s">
        <v>329</v>
      </c>
      <c r="F768" s="11"/>
      <c r="G768" s="26">
        <f>G771</f>
        <v>1000</v>
      </c>
      <c r="H768" s="26">
        <f>H771</f>
        <v>0</v>
      </c>
      <c r="I768" s="26">
        <f>I771</f>
        <v>1000</v>
      </c>
    </row>
    <row r="769" spans="1:9" ht="25.5" x14ac:dyDescent="0.2">
      <c r="A769" s="108" t="s">
        <v>415</v>
      </c>
      <c r="B769" s="11" t="s">
        <v>46</v>
      </c>
      <c r="C769" s="13" t="s">
        <v>8</v>
      </c>
      <c r="D769" s="13" t="s">
        <v>69</v>
      </c>
      <c r="E769" s="11" t="s">
        <v>329</v>
      </c>
      <c r="F769" s="11" t="s">
        <v>190</v>
      </c>
      <c r="G769" s="26">
        <f t="shared" ref="G769:I770" si="288">G770</f>
        <v>1000</v>
      </c>
      <c r="H769" s="26">
        <f t="shared" si="288"/>
        <v>0</v>
      </c>
      <c r="I769" s="26">
        <f t="shared" si="288"/>
        <v>1000</v>
      </c>
    </row>
    <row r="770" spans="1:9" ht="25.5" x14ac:dyDescent="0.2">
      <c r="A770" s="108" t="s">
        <v>416</v>
      </c>
      <c r="B770" s="11" t="s">
        <v>46</v>
      </c>
      <c r="C770" s="13" t="s">
        <v>8</v>
      </c>
      <c r="D770" s="13" t="s">
        <v>69</v>
      </c>
      <c r="E770" s="11" t="s">
        <v>329</v>
      </c>
      <c r="F770" s="11" t="s">
        <v>191</v>
      </c>
      <c r="G770" s="26">
        <f t="shared" si="288"/>
        <v>1000</v>
      </c>
      <c r="H770" s="26">
        <f t="shared" si="288"/>
        <v>0</v>
      </c>
      <c r="I770" s="26">
        <f t="shared" si="288"/>
        <v>1000</v>
      </c>
    </row>
    <row r="771" spans="1:9" ht="25.5" x14ac:dyDescent="0.2">
      <c r="A771" s="79" t="s">
        <v>421</v>
      </c>
      <c r="B771" s="66" t="s">
        <v>46</v>
      </c>
      <c r="C771" s="67" t="s">
        <v>8</v>
      </c>
      <c r="D771" s="67" t="s">
        <v>69</v>
      </c>
      <c r="E771" s="66" t="s">
        <v>329</v>
      </c>
      <c r="F771" s="66" t="s">
        <v>91</v>
      </c>
      <c r="G771" s="68">
        <v>1000</v>
      </c>
      <c r="H771" s="68"/>
      <c r="I771" s="68">
        <f>G771+H771</f>
        <v>1000</v>
      </c>
    </row>
    <row r="772" spans="1:9" x14ac:dyDescent="0.2">
      <c r="A772" s="57" t="s">
        <v>52</v>
      </c>
      <c r="B772" s="53" t="s">
        <v>46</v>
      </c>
      <c r="C772" s="54" t="s">
        <v>11</v>
      </c>
      <c r="D772" s="54" t="s">
        <v>58</v>
      </c>
      <c r="E772" s="53" t="s">
        <v>7</v>
      </c>
      <c r="F772" s="53" t="s">
        <v>7</v>
      </c>
      <c r="G772" s="38">
        <f>G773</f>
        <v>2500</v>
      </c>
      <c r="H772" s="38">
        <f>H773</f>
        <v>0</v>
      </c>
      <c r="I772" s="38">
        <f>I773</f>
        <v>2500</v>
      </c>
    </row>
    <row r="773" spans="1:9" x14ac:dyDescent="0.2">
      <c r="A773" s="58" t="s">
        <v>29</v>
      </c>
      <c r="B773" s="11" t="s">
        <v>46</v>
      </c>
      <c r="C773" s="13" t="s">
        <v>11</v>
      </c>
      <c r="D773" s="13" t="s">
        <v>28</v>
      </c>
      <c r="E773" s="11" t="s">
        <v>7</v>
      </c>
      <c r="F773" s="11" t="s">
        <v>7</v>
      </c>
      <c r="G773" s="26">
        <f t="shared" ref="G773:I774" si="289">G774</f>
        <v>2500</v>
      </c>
      <c r="H773" s="26">
        <f t="shared" si="289"/>
        <v>0</v>
      </c>
      <c r="I773" s="26">
        <f t="shared" si="289"/>
        <v>2500</v>
      </c>
    </row>
    <row r="774" spans="1:9" x14ac:dyDescent="0.2">
      <c r="A774" s="5" t="s">
        <v>162</v>
      </c>
      <c r="B774" s="11" t="s">
        <v>46</v>
      </c>
      <c r="C774" s="13" t="s">
        <v>11</v>
      </c>
      <c r="D774" s="13" t="s">
        <v>28</v>
      </c>
      <c r="E774" s="11" t="s">
        <v>161</v>
      </c>
      <c r="F774" s="11" t="s">
        <v>7</v>
      </c>
      <c r="G774" s="26">
        <f t="shared" si="289"/>
        <v>2500</v>
      </c>
      <c r="H774" s="26">
        <f t="shared" si="289"/>
        <v>0</v>
      </c>
      <c r="I774" s="26">
        <f t="shared" si="289"/>
        <v>2500</v>
      </c>
    </row>
    <row r="775" spans="1:9" x14ac:dyDescent="0.2">
      <c r="A775" s="5" t="s">
        <v>371</v>
      </c>
      <c r="B775" s="11" t="s">
        <v>46</v>
      </c>
      <c r="C775" s="13" t="s">
        <v>11</v>
      </c>
      <c r="D775" s="13" t="s">
        <v>28</v>
      </c>
      <c r="E775" s="11" t="s">
        <v>370</v>
      </c>
      <c r="F775" s="11" t="s">
        <v>7</v>
      </c>
      <c r="G775" s="26">
        <f>G778</f>
        <v>2500</v>
      </c>
      <c r="H775" s="26">
        <f>H778</f>
        <v>0</v>
      </c>
      <c r="I775" s="26">
        <f>I778</f>
        <v>2500</v>
      </c>
    </row>
    <row r="776" spans="1:9" ht="38.25" x14ac:dyDescent="0.2">
      <c r="A776" s="108" t="s">
        <v>398</v>
      </c>
      <c r="B776" s="11" t="s">
        <v>46</v>
      </c>
      <c r="C776" s="13" t="s">
        <v>11</v>
      </c>
      <c r="D776" s="13" t="s">
        <v>28</v>
      </c>
      <c r="E776" s="11" t="s">
        <v>370</v>
      </c>
      <c r="F776" s="11" t="s">
        <v>190</v>
      </c>
      <c r="G776" s="26">
        <f t="shared" ref="G776:I777" si="290">G777</f>
        <v>2500</v>
      </c>
      <c r="H776" s="26">
        <f t="shared" si="290"/>
        <v>0</v>
      </c>
      <c r="I776" s="26">
        <f t="shared" si="290"/>
        <v>2500</v>
      </c>
    </row>
    <row r="777" spans="1:9" ht="51" x14ac:dyDescent="0.2">
      <c r="A777" s="108" t="s">
        <v>399</v>
      </c>
      <c r="B777" s="11" t="s">
        <v>46</v>
      </c>
      <c r="C777" s="13" t="s">
        <v>11</v>
      </c>
      <c r="D777" s="13" t="s">
        <v>28</v>
      </c>
      <c r="E777" s="11" t="s">
        <v>370</v>
      </c>
      <c r="F777" s="11" t="s">
        <v>191</v>
      </c>
      <c r="G777" s="26">
        <f t="shared" si="290"/>
        <v>2500</v>
      </c>
      <c r="H777" s="26">
        <f t="shared" si="290"/>
        <v>0</v>
      </c>
      <c r="I777" s="26">
        <f t="shared" si="290"/>
        <v>2500</v>
      </c>
    </row>
    <row r="778" spans="1:9" ht="38.25" x14ac:dyDescent="0.2">
      <c r="A778" s="79" t="s">
        <v>393</v>
      </c>
      <c r="B778" s="66" t="s">
        <v>46</v>
      </c>
      <c r="C778" s="67" t="s">
        <v>11</v>
      </c>
      <c r="D778" s="67" t="s">
        <v>28</v>
      </c>
      <c r="E778" s="66" t="s">
        <v>370</v>
      </c>
      <c r="F778" s="66" t="s">
        <v>91</v>
      </c>
      <c r="G778" s="68">
        <v>2500</v>
      </c>
      <c r="H778" s="68"/>
      <c r="I778" s="68">
        <f>G778+H778</f>
        <v>2500</v>
      </c>
    </row>
    <row r="779" spans="1:9" x14ac:dyDescent="0.2">
      <c r="A779" s="41" t="s">
        <v>53</v>
      </c>
      <c r="B779" s="59" t="s">
        <v>46</v>
      </c>
      <c r="C779" s="24" t="s">
        <v>17</v>
      </c>
      <c r="D779" s="24" t="s">
        <v>58</v>
      </c>
      <c r="E779" s="59"/>
      <c r="F779" s="59"/>
      <c r="G779" s="31">
        <f t="shared" ref="G779:I780" si="291">G780</f>
        <v>1000</v>
      </c>
      <c r="H779" s="31">
        <f t="shared" si="291"/>
        <v>0</v>
      </c>
      <c r="I779" s="31">
        <f t="shared" si="291"/>
        <v>1000</v>
      </c>
    </row>
    <row r="780" spans="1:9" x14ac:dyDescent="0.2">
      <c r="A780" s="60" t="s">
        <v>18</v>
      </c>
      <c r="B780" s="15" t="s">
        <v>46</v>
      </c>
      <c r="C780" s="12" t="s">
        <v>17</v>
      </c>
      <c r="D780" s="12" t="s">
        <v>8</v>
      </c>
      <c r="E780" s="15"/>
      <c r="F780" s="15"/>
      <c r="G780" s="32">
        <f t="shared" si="291"/>
        <v>1000</v>
      </c>
      <c r="H780" s="32">
        <f t="shared" si="291"/>
        <v>0</v>
      </c>
      <c r="I780" s="32">
        <f t="shared" si="291"/>
        <v>1000</v>
      </c>
    </row>
    <row r="781" spans="1:9" x14ac:dyDescent="0.2">
      <c r="A781" s="5" t="s">
        <v>162</v>
      </c>
      <c r="B781" s="102" t="s">
        <v>46</v>
      </c>
      <c r="C781" s="103" t="s">
        <v>17</v>
      </c>
      <c r="D781" s="103" t="s">
        <v>8</v>
      </c>
      <c r="E781" s="96" t="s">
        <v>161</v>
      </c>
      <c r="F781" s="102"/>
      <c r="G781" s="104">
        <f>G783</f>
        <v>1000</v>
      </c>
      <c r="H781" s="104">
        <f>H783</f>
        <v>0</v>
      </c>
      <c r="I781" s="104">
        <f>I783</f>
        <v>1000</v>
      </c>
    </row>
    <row r="782" spans="1:9" ht="24" x14ac:dyDescent="0.2">
      <c r="A782" s="95" t="s">
        <v>369</v>
      </c>
      <c r="B782" s="102" t="s">
        <v>46</v>
      </c>
      <c r="C782" s="103" t="s">
        <v>17</v>
      </c>
      <c r="D782" s="103" t="s">
        <v>8</v>
      </c>
      <c r="E782" s="96" t="s">
        <v>334</v>
      </c>
      <c r="F782" s="102"/>
      <c r="G782" s="104">
        <f t="shared" ref="G782:I785" si="292">G783</f>
        <v>1000</v>
      </c>
      <c r="H782" s="104">
        <f t="shared" si="292"/>
        <v>0</v>
      </c>
      <c r="I782" s="104">
        <f t="shared" si="292"/>
        <v>1000</v>
      </c>
    </row>
    <row r="783" spans="1:9" x14ac:dyDescent="0.2">
      <c r="A783" s="95" t="s">
        <v>336</v>
      </c>
      <c r="B783" s="96" t="s">
        <v>46</v>
      </c>
      <c r="C783" s="97" t="s">
        <v>17</v>
      </c>
      <c r="D783" s="97" t="s">
        <v>8</v>
      </c>
      <c r="E783" s="96" t="s">
        <v>335</v>
      </c>
      <c r="F783" s="96"/>
      <c r="G783" s="98">
        <f t="shared" si="292"/>
        <v>1000</v>
      </c>
      <c r="H783" s="98">
        <f t="shared" si="292"/>
        <v>0</v>
      </c>
      <c r="I783" s="98">
        <f t="shared" si="292"/>
        <v>1000</v>
      </c>
    </row>
    <row r="784" spans="1:9" ht="36" x14ac:dyDescent="0.2">
      <c r="A784" s="115" t="s">
        <v>398</v>
      </c>
      <c r="B784" s="96" t="s">
        <v>46</v>
      </c>
      <c r="C784" s="97" t="s">
        <v>17</v>
      </c>
      <c r="D784" s="97" t="s">
        <v>8</v>
      </c>
      <c r="E784" s="96" t="s">
        <v>335</v>
      </c>
      <c r="F784" s="96" t="s">
        <v>190</v>
      </c>
      <c r="G784" s="98">
        <f t="shared" si="292"/>
        <v>1000</v>
      </c>
      <c r="H784" s="98">
        <f t="shared" si="292"/>
        <v>0</v>
      </c>
      <c r="I784" s="98">
        <f t="shared" si="292"/>
        <v>1000</v>
      </c>
    </row>
    <row r="785" spans="1:11" ht="48" x14ac:dyDescent="0.2">
      <c r="A785" s="119" t="s">
        <v>399</v>
      </c>
      <c r="B785" s="96" t="s">
        <v>46</v>
      </c>
      <c r="C785" s="97" t="s">
        <v>17</v>
      </c>
      <c r="D785" s="97" t="s">
        <v>8</v>
      </c>
      <c r="E785" s="96" t="s">
        <v>335</v>
      </c>
      <c r="F785" s="96" t="s">
        <v>191</v>
      </c>
      <c r="G785" s="98">
        <f t="shared" si="292"/>
        <v>1000</v>
      </c>
      <c r="H785" s="98">
        <f t="shared" si="292"/>
        <v>0</v>
      </c>
      <c r="I785" s="98">
        <f t="shared" si="292"/>
        <v>1000</v>
      </c>
    </row>
    <row r="786" spans="1:11" ht="38.25" x14ac:dyDescent="0.2">
      <c r="A786" s="105" t="s">
        <v>393</v>
      </c>
      <c r="B786" s="99" t="s">
        <v>46</v>
      </c>
      <c r="C786" s="100" t="s">
        <v>17</v>
      </c>
      <c r="D786" s="100" t="s">
        <v>8</v>
      </c>
      <c r="E786" s="99" t="s">
        <v>335</v>
      </c>
      <c r="F786" s="99" t="s">
        <v>91</v>
      </c>
      <c r="G786" s="101">
        <v>1000</v>
      </c>
      <c r="H786" s="101"/>
      <c r="I786" s="101">
        <f>G786+H786</f>
        <v>1000</v>
      </c>
    </row>
    <row r="787" spans="1:11" ht="31.5" x14ac:dyDescent="0.2">
      <c r="A787" s="236" t="s">
        <v>65</v>
      </c>
      <c r="B787" s="275" t="s">
        <v>41</v>
      </c>
      <c r="C787" s="278"/>
      <c r="D787" s="278"/>
      <c r="E787" s="275" t="s">
        <v>7</v>
      </c>
      <c r="F787" s="275" t="s">
        <v>7</v>
      </c>
      <c r="G787" s="318">
        <f>G788+G980</f>
        <v>1025886.8</v>
      </c>
      <c r="H787" s="318">
        <f>H788+H980</f>
        <v>48571.4</v>
      </c>
      <c r="I787" s="318">
        <f>I788+I980</f>
        <v>1074458.2</v>
      </c>
      <c r="K787" s="3"/>
    </row>
    <row r="788" spans="1:11" x14ac:dyDescent="0.2">
      <c r="A788" s="41" t="s">
        <v>54</v>
      </c>
      <c r="B788" s="23" t="s">
        <v>41</v>
      </c>
      <c r="C788" s="43">
        <v>7</v>
      </c>
      <c r="D788" s="43">
        <v>0</v>
      </c>
      <c r="E788" s="23" t="s">
        <v>7</v>
      </c>
      <c r="F788" s="23" t="s">
        <v>7</v>
      </c>
      <c r="G788" s="25">
        <f>G789+G833+G893+G945</f>
        <v>1007840.9</v>
      </c>
      <c r="H788" s="25">
        <f>H789+H833+H893+H945</f>
        <v>48571.4</v>
      </c>
      <c r="I788" s="25">
        <f>I789+I833+I893+I945</f>
        <v>1056412.3</v>
      </c>
    </row>
    <row r="789" spans="1:11" x14ac:dyDescent="0.2">
      <c r="A789" s="5" t="s">
        <v>20</v>
      </c>
      <c r="B789" s="11" t="s">
        <v>41</v>
      </c>
      <c r="C789" s="10">
        <v>7</v>
      </c>
      <c r="D789" s="10">
        <v>1</v>
      </c>
      <c r="E789" s="11" t="s">
        <v>7</v>
      </c>
      <c r="F789" s="11" t="s">
        <v>7</v>
      </c>
      <c r="G789" s="26">
        <f>G790</f>
        <v>349377.4</v>
      </c>
      <c r="H789" s="26">
        <f>H790</f>
        <v>0</v>
      </c>
      <c r="I789" s="26">
        <f>I790</f>
        <v>349377.39999999997</v>
      </c>
    </row>
    <row r="790" spans="1:11" x14ac:dyDescent="0.2">
      <c r="A790" s="5" t="s">
        <v>162</v>
      </c>
      <c r="B790" s="11" t="s">
        <v>41</v>
      </c>
      <c r="C790" s="10">
        <v>7</v>
      </c>
      <c r="D790" s="10">
        <v>1</v>
      </c>
      <c r="E790" s="11" t="s">
        <v>161</v>
      </c>
      <c r="F790" s="11"/>
      <c r="G790" s="26">
        <f>G792+G804+G811+G818+G799+G826</f>
        <v>349377.4</v>
      </c>
      <c r="H790" s="26">
        <f t="shared" ref="H790:I790" si="293">H792+H804+H811+H818+H799+H826</f>
        <v>0</v>
      </c>
      <c r="I790" s="26">
        <f t="shared" si="293"/>
        <v>349377.39999999997</v>
      </c>
    </row>
    <row r="791" spans="1:11" ht="36" x14ac:dyDescent="0.2">
      <c r="A791" s="5" t="s">
        <v>212</v>
      </c>
      <c r="B791" s="11" t="s">
        <v>41</v>
      </c>
      <c r="C791" s="10">
        <v>7</v>
      </c>
      <c r="D791" s="10">
        <v>1</v>
      </c>
      <c r="E791" s="11" t="s">
        <v>213</v>
      </c>
      <c r="F791" s="11"/>
      <c r="G791" s="26">
        <f>G792</f>
        <v>72159.899999999994</v>
      </c>
      <c r="H791" s="26">
        <f>H792</f>
        <v>0</v>
      </c>
      <c r="I791" s="26">
        <f>I792</f>
        <v>72159.899999999994</v>
      </c>
    </row>
    <row r="792" spans="1:11" ht="36" x14ac:dyDescent="0.2">
      <c r="A792" s="5" t="s">
        <v>397</v>
      </c>
      <c r="B792" s="11" t="s">
        <v>41</v>
      </c>
      <c r="C792" s="10">
        <v>7</v>
      </c>
      <c r="D792" s="10">
        <v>1</v>
      </c>
      <c r="E792" s="11" t="s">
        <v>213</v>
      </c>
      <c r="F792" s="11" t="s">
        <v>181</v>
      </c>
      <c r="G792" s="26">
        <f>G793+G796</f>
        <v>72159.899999999994</v>
      </c>
      <c r="H792" s="26">
        <f>H793+H796</f>
        <v>0</v>
      </c>
      <c r="I792" s="26">
        <f>I793+I796</f>
        <v>72159.899999999994</v>
      </c>
    </row>
    <row r="793" spans="1:11" x14ac:dyDescent="0.2">
      <c r="A793" s="5" t="s">
        <v>184</v>
      </c>
      <c r="B793" s="11" t="s">
        <v>41</v>
      </c>
      <c r="C793" s="10">
        <v>7</v>
      </c>
      <c r="D793" s="10">
        <v>1</v>
      </c>
      <c r="E793" s="11" t="s">
        <v>213</v>
      </c>
      <c r="F793" s="11" t="s">
        <v>182</v>
      </c>
      <c r="G793" s="26">
        <f>G794+G795</f>
        <v>18708.7</v>
      </c>
      <c r="H793" s="26">
        <f>H794+H795</f>
        <v>0</v>
      </c>
      <c r="I793" s="26">
        <f>I794+I795</f>
        <v>18708.7</v>
      </c>
    </row>
    <row r="794" spans="1:11" ht="60" x14ac:dyDescent="0.2">
      <c r="A794" s="122" t="s">
        <v>408</v>
      </c>
      <c r="B794" s="66" t="s">
        <v>41</v>
      </c>
      <c r="C794" s="71">
        <v>7</v>
      </c>
      <c r="D794" s="71">
        <v>1</v>
      </c>
      <c r="E794" s="66" t="s">
        <v>213</v>
      </c>
      <c r="F794" s="66" t="s">
        <v>101</v>
      </c>
      <c r="G794" s="68">
        <v>15608.5</v>
      </c>
      <c r="H794" s="68"/>
      <c r="I794" s="68">
        <f t="shared" ref="I794:I795" si="294">G794+H794</f>
        <v>15608.5</v>
      </c>
    </row>
    <row r="795" spans="1:11" x14ac:dyDescent="0.2">
      <c r="A795" s="27" t="s">
        <v>102</v>
      </c>
      <c r="B795" s="66" t="s">
        <v>41</v>
      </c>
      <c r="C795" s="71">
        <v>7</v>
      </c>
      <c r="D795" s="71">
        <v>1</v>
      </c>
      <c r="E795" s="66" t="s">
        <v>213</v>
      </c>
      <c r="F795" s="66" t="s">
        <v>103</v>
      </c>
      <c r="G795" s="68">
        <v>3100.2</v>
      </c>
      <c r="H795" s="68"/>
      <c r="I795" s="68">
        <f t="shared" si="294"/>
        <v>3100.2</v>
      </c>
    </row>
    <row r="796" spans="1:11" ht="24" x14ac:dyDescent="0.2">
      <c r="A796" s="5" t="s">
        <v>218</v>
      </c>
      <c r="B796" s="11" t="s">
        <v>41</v>
      </c>
      <c r="C796" s="10">
        <v>7</v>
      </c>
      <c r="D796" s="10">
        <v>1</v>
      </c>
      <c r="E796" s="11" t="s">
        <v>213</v>
      </c>
      <c r="F796" s="11" t="s">
        <v>185</v>
      </c>
      <c r="G796" s="26">
        <f>G797+G798</f>
        <v>53451.199999999997</v>
      </c>
      <c r="H796" s="26">
        <f>H797+H798</f>
        <v>0</v>
      </c>
      <c r="I796" s="26">
        <f>I797+I798</f>
        <v>53451.199999999997</v>
      </c>
    </row>
    <row r="797" spans="1:11" ht="48" x14ac:dyDescent="0.2">
      <c r="A797" s="27" t="s">
        <v>409</v>
      </c>
      <c r="B797" s="66" t="s">
        <v>41</v>
      </c>
      <c r="C797" s="71">
        <v>7</v>
      </c>
      <c r="D797" s="71">
        <v>1</v>
      </c>
      <c r="E797" s="66" t="s">
        <v>213</v>
      </c>
      <c r="F797" s="66" t="s">
        <v>98</v>
      </c>
      <c r="G797" s="68">
        <v>47184.7</v>
      </c>
      <c r="H797" s="68"/>
      <c r="I797" s="68">
        <f t="shared" ref="I797:I798" si="295">G797+H797</f>
        <v>47184.7</v>
      </c>
    </row>
    <row r="798" spans="1:11" x14ac:dyDescent="0.2">
      <c r="A798" s="27" t="s">
        <v>104</v>
      </c>
      <c r="B798" s="66" t="s">
        <v>41</v>
      </c>
      <c r="C798" s="71">
        <v>7</v>
      </c>
      <c r="D798" s="71">
        <v>1</v>
      </c>
      <c r="E798" s="66" t="s">
        <v>213</v>
      </c>
      <c r="F798" s="66" t="s">
        <v>105</v>
      </c>
      <c r="G798" s="68">
        <v>6266.5</v>
      </c>
      <c r="H798" s="68"/>
      <c r="I798" s="68">
        <f t="shared" si="295"/>
        <v>6266.5</v>
      </c>
    </row>
    <row r="799" spans="1:11" ht="24" x14ac:dyDescent="0.2">
      <c r="A799" s="5" t="s">
        <v>518</v>
      </c>
      <c r="B799" s="11" t="s">
        <v>41</v>
      </c>
      <c r="C799" s="10">
        <v>7</v>
      </c>
      <c r="D799" s="10">
        <v>1</v>
      </c>
      <c r="E799" s="11" t="s">
        <v>253</v>
      </c>
      <c r="F799" s="11"/>
      <c r="G799" s="26">
        <f t="shared" ref="G799:I802" si="296">G800</f>
        <v>31.5</v>
      </c>
      <c r="H799" s="26">
        <f t="shared" si="296"/>
        <v>0</v>
      </c>
      <c r="I799" s="26">
        <f t="shared" si="296"/>
        <v>31.5</v>
      </c>
    </row>
    <row r="800" spans="1:11" x14ac:dyDescent="0.2">
      <c r="A800" s="5" t="s">
        <v>300</v>
      </c>
      <c r="B800" s="11" t="s">
        <v>41</v>
      </c>
      <c r="C800" s="10">
        <v>7</v>
      </c>
      <c r="D800" s="10">
        <v>1</v>
      </c>
      <c r="E800" s="11" t="s">
        <v>260</v>
      </c>
      <c r="F800" s="11"/>
      <c r="G800" s="26">
        <f t="shared" si="296"/>
        <v>31.5</v>
      </c>
      <c r="H800" s="26">
        <f t="shared" si="296"/>
        <v>0</v>
      </c>
      <c r="I800" s="26">
        <f t="shared" si="296"/>
        <v>31.5</v>
      </c>
    </row>
    <row r="801" spans="1:9" ht="36" x14ac:dyDescent="0.2">
      <c r="A801" s="5" t="s">
        <v>397</v>
      </c>
      <c r="B801" s="11" t="s">
        <v>41</v>
      </c>
      <c r="C801" s="10">
        <v>7</v>
      </c>
      <c r="D801" s="10">
        <v>1</v>
      </c>
      <c r="E801" s="11" t="s">
        <v>260</v>
      </c>
      <c r="F801" s="11" t="s">
        <v>181</v>
      </c>
      <c r="G801" s="26">
        <f t="shared" si="296"/>
        <v>31.5</v>
      </c>
      <c r="H801" s="26">
        <f t="shared" si="296"/>
        <v>0</v>
      </c>
      <c r="I801" s="26">
        <f t="shared" si="296"/>
        <v>31.5</v>
      </c>
    </row>
    <row r="802" spans="1:9" x14ac:dyDescent="0.2">
      <c r="A802" s="5" t="s">
        <v>184</v>
      </c>
      <c r="B802" s="11" t="s">
        <v>41</v>
      </c>
      <c r="C802" s="10">
        <v>7</v>
      </c>
      <c r="D802" s="10">
        <v>1</v>
      </c>
      <c r="E802" s="11" t="s">
        <v>260</v>
      </c>
      <c r="F802" s="11" t="s">
        <v>182</v>
      </c>
      <c r="G802" s="26">
        <f t="shared" si="296"/>
        <v>31.5</v>
      </c>
      <c r="H802" s="26">
        <f t="shared" si="296"/>
        <v>0</v>
      </c>
      <c r="I802" s="26">
        <f t="shared" si="296"/>
        <v>31.5</v>
      </c>
    </row>
    <row r="803" spans="1:9" x14ac:dyDescent="0.2">
      <c r="A803" s="27" t="s">
        <v>102</v>
      </c>
      <c r="B803" s="66" t="s">
        <v>41</v>
      </c>
      <c r="C803" s="71">
        <v>7</v>
      </c>
      <c r="D803" s="71">
        <v>1</v>
      </c>
      <c r="E803" s="66" t="s">
        <v>260</v>
      </c>
      <c r="F803" s="66" t="s">
        <v>103</v>
      </c>
      <c r="G803" s="68">
        <v>31.5</v>
      </c>
      <c r="H803" s="68"/>
      <c r="I803" s="68">
        <f>G803+H803</f>
        <v>31.5</v>
      </c>
    </row>
    <row r="804" spans="1:9" ht="24" x14ac:dyDescent="0.2">
      <c r="A804" s="5" t="s">
        <v>306</v>
      </c>
      <c r="B804" s="11" t="s">
        <v>41</v>
      </c>
      <c r="C804" s="10">
        <v>7</v>
      </c>
      <c r="D804" s="10">
        <v>1</v>
      </c>
      <c r="E804" s="11" t="s">
        <v>305</v>
      </c>
      <c r="F804" s="11"/>
      <c r="G804" s="26">
        <f t="shared" ref="G804:I805" si="297">G805</f>
        <v>723.8</v>
      </c>
      <c r="H804" s="26">
        <f t="shared" si="297"/>
        <v>-723.8</v>
      </c>
      <c r="I804" s="26">
        <f t="shared" si="297"/>
        <v>0</v>
      </c>
    </row>
    <row r="805" spans="1:9" ht="24" x14ac:dyDescent="0.2">
      <c r="A805" s="5" t="s">
        <v>520</v>
      </c>
      <c r="B805" s="11" t="s">
        <v>41</v>
      </c>
      <c r="C805" s="10">
        <v>7</v>
      </c>
      <c r="D805" s="10">
        <v>1</v>
      </c>
      <c r="E805" s="11" t="s">
        <v>304</v>
      </c>
      <c r="F805" s="11"/>
      <c r="G805" s="26">
        <f t="shared" si="297"/>
        <v>723.8</v>
      </c>
      <c r="H805" s="26">
        <f t="shared" si="297"/>
        <v>-723.8</v>
      </c>
      <c r="I805" s="26">
        <f t="shared" si="297"/>
        <v>0</v>
      </c>
    </row>
    <row r="806" spans="1:9" ht="36" x14ac:dyDescent="0.2">
      <c r="A806" s="5" t="s">
        <v>397</v>
      </c>
      <c r="B806" s="11" t="s">
        <v>41</v>
      </c>
      <c r="C806" s="10">
        <v>7</v>
      </c>
      <c r="D806" s="10">
        <v>1</v>
      </c>
      <c r="E806" s="11" t="s">
        <v>304</v>
      </c>
      <c r="F806" s="11" t="s">
        <v>181</v>
      </c>
      <c r="G806" s="26">
        <f>G807+G809</f>
        <v>723.8</v>
      </c>
      <c r="H806" s="26">
        <f>H807+H809</f>
        <v>-723.8</v>
      </c>
      <c r="I806" s="26">
        <f>I807+I809</f>
        <v>0</v>
      </c>
    </row>
    <row r="807" spans="1:9" x14ac:dyDescent="0.2">
      <c r="A807" s="5" t="s">
        <v>184</v>
      </c>
      <c r="B807" s="11" t="s">
        <v>41</v>
      </c>
      <c r="C807" s="10">
        <v>7</v>
      </c>
      <c r="D807" s="10">
        <v>1</v>
      </c>
      <c r="E807" s="11" t="s">
        <v>304</v>
      </c>
      <c r="F807" s="11" t="s">
        <v>182</v>
      </c>
      <c r="G807" s="26">
        <f>G808</f>
        <v>269</v>
      </c>
      <c r="H807" s="26">
        <f>H808</f>
        <v>-269</v>
      </c>
      <c r="I807" s="26">
        <f>I808</f>
        <v>0</v>
      </c>
    </row>
    <row r="808" spans="1:9" x14ac:dyDescent="0.2">
      <c r="A808" s="27" t="s">
        <v>102</v>
      </c>
      <c r="B808" s="66" t="s">
        <v>41</v>
      </c>
      <c r="C808" s="71">
        <v>7</v>
      </c>
      <c r="D808" s="71">
        <v>1</v>
      </c>
      <c r="E808" s="66" t="s">
        <v>304</v>
      </c>
      <c r="F808" s="66" t="s">
        <v>103</v>
      </c>
      <c r="G808" s="68">
        <v>269</v>
      </c>
      <c r="H808" s="68">
        <v>-269</v>
      </c>
      <c r="I808" s="68">
        <f>G808+H808</f>
        <v>0</v>
      </c>
    </row>
    <row r="809" spans="1:9" x14ac:dyDescent="0.2">
      <c r="A809" s="5" t="s">
        <v>186</v>
      </c>
      <c r="B809" s="11" t="s">
        <v>41</v>
      </c>
      <c r="C809" s="10">
        <v>7</v>
      </c>
      <c r="D809" s="10">
        <v>1</v>
      </c>
      <c r="E809" s="11" t="s">
        <v>304</v>
      </c>
      <c r="F809" s="11" t="s">
        <v>185</v>
      </c>
      <c r="G809" s="26">
        <f>G810</f>
        <v>454.8</v>
      </c>
      <c r="H809" s="26">
        <f>H810</f>
        <v>-454.8</v>
      </c>
      <c r="I809" s="26">
        <f>I810</f>
        <v>0</v>
      </c>
    </row>
    <row r="810" spans="1:9" x14ac:dyDescent="0.2">
      <c r="A810" s="27" t="s">
        <v>104</v>
      </c>
      <c r="B810" s="66" t="s">
        <v>41</v>
      </c>
      <c r="C810" s="71">
        <v>7</v>
      </c>
      <c r="D810" s="71">
        <v>1</v>
      </c>
      <c r="E810" s="66" t="s">
        <v>304</v>
      </c>
      <c r="F810" s="66" t="s">
        <v>105</v>
      </c>
      <c r="G810" s="68">
        <v>454.8</v>
      </c>
      <c r="H810" s="68">
        <v>-454.8</v>
      </c>
      <c r="I810" s="68">
        <f>G810+H810</f>
        <v>0</v>
      </c>
    </row>
    <row r="811" spans="1:9" ht="24" x14ac:dyDescent="0.2">
      <c r="A811" s="5" t="s">
        <v>232</v>
      </c>
      <c r="B811" s="11" t="s">
        <v>41</v>
      </c>
      <c r="C811" s="10">
        <v>7</v>
      </c>
      <c r="D811" s="10">
        <v>1</v>
      </c>
      <c r="E811" s="11" t="s">
        <v>311</v>
      </c>
      <c r="F811" s="11"/>
      <c r="G811" s="26">
        <f t="shared" ref="G811:I812" si="298">G812</f>
        <v>760</v>
      </c>
      <c r="H811" s="26">
        <f t="shared" si="298"/>
        <v>0</v>
      </c>
      <c r="I811" s="26">
        <f t="shared" si="298"/>
        <v>760</v>
      </c>
    </row>
    <row r="812" spans="1:9" ht="36" x14ac:dyDescent="0.2">
      <c r="A812" s="5" t="s">
        <v>272</v>
      </c>
      <c r="B812" s="11" t="s">
        <v>41</v>
      </c>
      <c r="C812" s="10">
        <v>7</v>
      </c>
      <c r="D812" s="10">
        <v>1</v>
      </c>
      <c r="E812" s="11" t="s">
        <v>310</v>
      </c>
      <c r="F812" s="11"/>
      <c r="G812" s="26">
        <f t="shared" si="298"/>
        <v>760</v>
      </c>
      <c r="H812" s="26">
        <f t="shared" si="298"/>
        <v>0</v>
      </c>
      <c r="I812" s="26">
        <f t="shared" si="298"/>
        <v>760</v>
      </c>
    </row>
    <row r="813" spans="1:9" ht="36" x14ac:dyDescent="0.2">
      <c r="A813" s="5" t="s">
        <v>397</v>
      </c>
      <c r="B813" s="11" t="s">
        <v>41</v>
      </c>
      <c r="C813" s="10">
        <v>7</v>
      </c>
      <c r="D813" s="10">
        <v>1</v>
      </c>
      <c r="E813" s="11" t="s">
        <v>310</v>
      </c>
      <c r="F813" s="11" t="s">
        <v>181</v>
      </c>
      <c r="G813" s="26">
        <f>G814+G816</f>
        <v>760</v>
      </c>
      <c r="H813" s="26">
        <f>H814+H816</f>
        <v>0</v>
      </c>
      <c r="I813" s="26">
        <f>I814+I816</f>
        <v>760</v>
      </c>
    </row>
    <row r="814" spans="1:9" x14ac:dyDescent="0.2">
      <c r="A814" s="5" t="s">
        <v>184</v>
      </c>
      <c r="B814" s="11" t="s">
        <v>41</v>
      </c>
      <c r="C814" s="10">
        <v>7</v>
      </c>
      <c r="D814" s="10">
        <v>1</v>
      </c>
      <c r="E814" s="11" t="s">
        <v>310</v>
      </c>
      <c r="F814" s="11" t="s">
        <v>182</v>
      </c>
      <c r="G814" s="26">
        <f>G815</f>
        <v>400</v>
      </c>
      <c r="H814" s="26">
        <f>H815</f>
        <v>0</v>
      </c>
      <c r="I814" s="26">
        <f>I815</f>
        <v>400</v>
      </c>
    </row>
    <row r="815" spans="1:9" x14ac:dyDescent="0.2">
      <c r="A815" s="27" t="s">
        <v>102</v>
      </c>
      <c r="B815" s="66" t="s">
        <v>41</v>
      </c>
      <c r="C815" s="71">
        <v>7</v>
      </c>
      <c r="D815" s="71">
        <v>1</v>
      </c>
      <c r="E815" s="66" t="s">
        <v>310</v>
      </c>
      <c r="F815" s="66" t="s">
        <v>103</v>
      </c>
      <c r="G815" s="68">
        <v>400</v>
      </c>
      <c r="H815" s="68"/>
      <c r="I815" s="68">
        <f>G815+H815</f>
        <v>400</v>
      </c>
    </row>
    <row r="816" spans="1:9" x14ac:dyDescent="0.2">
      <c r="A816" s="5" t="s">
        <v>186</v>
      </c>
      <c r="B816" s="11" t="s">
        <v>41</v>
      </c>
      <c r="C816" s="10">
        <v>7</v>
      </c>
      <c r="D816" s="10">
        <v>1</v>
      </c>
      <c r="E816" s="11" t="s">
        <v>310</v>
      </c>
      <c r="F816" s="11" t="s">
        <v>185</v>
      </c>
      <c r="G816" s="26">
        <f>G817</f>
        <v>360</v>
      </c>
      <c r="H816" s="26">
        <f>H817</f>
        <v>0</v>
      </c>
      <c r="I816" s="26">
        <f>I817</f>
        <v>360</v>
      </c>
    </row>
    <row r="817" spans="1:9" x14ac:dyDescent="0.2">
      <c r="A817" s="27" t="s">
        <v>104</v>
      </c>
      <c r="B817" s="66" t="s">
        <v>41</v>
      </c>
      <c r="C817" s="71">
        <v>7</v>
      </c>
      <c r="D817" s="71">
        <v>1</v>
      </c>
      <c r="E817" s="66" t="s">
        <v>310</v>
      </c>
      <c r="F817" s="66" t="s">
        <v>105</v>
      </c>
      <c r="G817" s="68">
        <v>360</v>
      </c>
      <c r="H817" s="68"/>
      <c r="I817" s="68">
        <f>G817+H817</f>
        <v>360</v>
      </c>
    </row>
    <row r="818" spans="1:9" ht="36" x14ac:dyDescent="0.2">
      <c r="A818" s="5" t="s">
        <v>447</v>
      </c>
      <c r="B818" s="11" t="s">
        <v>41</v>
      </c>
      <c r="C818" s="10">
        <v>7</v>
      </c>
      <c r="D818" s="10">
        <v>1</v>
      </c>
      <c r="E818" s="11" t="s">
        <v>390</v>
      </c>
      <c r="F818" s="11"/>
      <c r="G818" s="26">
        <f>G819</f>
        <v>275702.2</v>
      </c>
      <c r="H818" s="26">
        <f>H819</f>
        <v>0</v>
      </c>
      <c r="I818" s="26">
        <f>I819</f>
        <v>275702.2</v>
      </c>
    </row>
    <row r="819" spans="1:9" ht="36" x14ac:dyDescent="0.2">
      <c r="A819" s="5" t="s">
        <v>397</v>
      </c>
      <c r="B819" s="11" t="s">
        <v>41</v>
      </c>
      <c r="C819" s="10">
        <v>7</v>
      </c>
      <c r="D819" s="10">
        <v>1</v>
      </c>
      <c r="E819" s="11" t="s">
        <v>390</v>
      </c>
      <c r="F819" s="11" t="s">
        <v>181</v>
      </c>
      <c r="G819" s="26">
        <f>G820+G823</f>
        <v>275702.2</v>
      </c>
      <c r="H819" s="26">
        <f>H820+H823</f>
        <v>0</v>
      </c>
      <c r="I819" s="26">
        <f>I820+I823</f>
        <v>275702.2</v>
      </c>
    </row>
    <row r="820" spans="1:9" x14ac:dyDescent="0.2">
      <c r="A820" s="5" t="s">
        <v>184</v>
      </c>
      <c r="B820" s="11" t="s">
        <v>41</v>
      </c>
      <c r="C820" s="10">
        <v>7</v>
      </c>
      <c r="D820" s="10">
        <v>1</v>
      </c>
      <c r="E820" s="11" t="s">
        <v>390</v>
      </c>
      <c r="F820" s="11" t="s">
        <v>182</v>
      </c>
      <c r="G820" s="26">
        <f t="shared" ref="G820:I821" si="299">G821</f>
        <v>59281.700000000004</v>
      </c>
      <c r="H820" s="26">
        <f t="shared" si="299"/>
        <v>0</v>
      </c>
      <c r="I820" s="26">
        <f t="shared" si="299"/>
        <v>59281.700000000004</v>
      </c>
    </row>
    <row r="821" spans="1:9" ht="42" customHeight="1" x14ac:dyDescent="0.2">
      <c r="A821" s="5" t="s">
        <v>408</v>
      </c>
      <c r="B821" s="11" t="s">
        <v>41</v>
      </c>
      <c r="C821" s="10">
        <v>7</v>
      </c>
      <c r="D821" s="10">
        <v>1</v>
      </c>
      <c r="E821" s="11" t="s">
        <v>390</v>
      </c>
      <c r="F821" s="11" t="s">
        <v>101</v>
      </c>
      <c r="G821" s="26">
        <f t="shared" si="299"/>
        <v>59281.700000000004</v>
      </c>
      <c r="H821" s="26">
        <f t="shared" si="299"/>
        <v>0</v>
      </c>
      <c r="I821" s="26">
        <f t="shared" si="299"/>
        <v>59281.700000000004</v>
      </c>
    </row>
    <row r="822" spans="1:9" x14ac:dyDescent="0.2">
      <c r="A822" s="27" t="s">
        <v>67</v>
      </c>
      <c r="B822" s="66" t="s">
        <v>41</v>
      </c>
      <c r="C822" s="71">
        <v>7</v>
      </c>
      <c r="D822" s="71">
        <v>1</v>
      </c>
      <c r="E822" s="66" t="s">
        <v>390</v>
      </c>
      <c r="F822" s="66" t="s">
        <v>101</v>
      </c>
      <c r="G822" s="68">
        <f>41165.3+18116.4</f>
        <v>59281.700000000004</v>
      </c>
      <c r="H822" s="68"/>
      <c r="I822" s="68">
        <f>G822+H822</f>
        <v>59281.700000000004</v>
      </c>
    </row>
    <row r="823" spans="1:9" ht="24" x14ac:dyDescent="0.2">
      <c r="A823" s="5" t="s">
        <v>218</v>
      </c>
      <c r="B823" s="11" t="s">
        <v>41</v>
      </c>
      <c r="C823" s="10">
        <v>7</v>
      </c>
      <c r="D823" s="10">
        <v>1</v>
      </c>
      <c r="E823" s="11" t="s">
        <v>390</v>
      </c>
      <c r="F823" s="11" t="s">
        <v>185</v>
      </c>
      <c r="G823" s="26">
        <f t="shared" ref="G823:I824" si="300">G824</f>
        <v>216420.5</v>
      </c>
      <c r="H823" s="26">
        <f t="shared" si="300"/>
        <v>0</v>
      </c>
      <c r="I823" s="26">
        <f t="shared" si="300"/>
        <v>216420.5</v>
      </c>
    </row>
    <row r="824" spans="1:9" ht="38.25" customHeight="1" x14ac:dyDescent="0.2">
      <c r="A824" s="5" t="s">
        <v>409</v>
      </c>
      <c r="B824" s="11" t="s">
        <v>41</v>
      </c>
      <c r="C824" s="10">
        <v>7</v>
      </c>
      <c r="D824" s="10">
        <v>1</v>
      </c>
      <c r="E824" s="11" t="s">
        <v>390</v>
      </c>
      <c r="F824" s="11" t="s">
        <v>98</v>
      </c>
      <c r="G824" s="26">
        <f t="shared" si="300"/>
        <v>216420.5</v>
      </c>
      <c r="H824" s="26">
        <f t="shared" si="300"/>
        <v>0</v>
      </c>
      <c r="I824" s="26">
        <f t="shared" si="300"/>
        <v>216420.5</v>
      </c>
    </row>
    <row r="825" spans="1:9" x14ac:dyDescent="0.2">
      <c r="A825" s="27" t="s">
        <v>67</v>
      </c>
      <c r="B825" s="66" t="s">
        <v>41</v>
      </c>
      <c r="C825" s="71">
        <v>7</v>
      </c>
      <c r="D825" s="71">
        <v>1</v>
      </c>
      <c r="E825" s="66" t="s">
        <v>390</v>
      </c>
      <c r="F825" s="66" t="s">
        <v>98</v>
      </c>
      <c r="G825" s="68">
        <f>202286-18116.4+32250.9</f>
        <v>216420.5</v>
      </c>
      <c r="H825" s="68"/>
      <c r="I825" s="68">
        <f>G825+H825</f>
        <v>216420.5</v>
      </c>
    </row>
    <row r="826" spans="1:9" ht="24" x14ac:dyDescent="0.2">
      <c r="A826" s="5" t="s">
        <v>306</v>
      </c>
      <c r="B826" s="11" t="s">
        <v>41</v>
      </c>
      <c r="C826" s="10">
        <v>7</v>
      </c>
      <c r="D826" s="10">
        <v>1</v>
      </c>
      <c r="E826" s="11" t="s">
        <v>541</v>
      </c>
      <c r="F826" s="11"/>
      <c r="G826" s="26">
        <f t="shared" ref="G826:H827" si="301">G827</f>
        <v>0</v>
      </c>
      <c r="H826" s="26">
        <f t="shared" si="301"/>
        <v>723.8</v>
      </c>
      <c r="I826" s="26">
        <f>I827</f>
        <v>723.8</v>
      </c>
    </row>
    <row r="827" spans="1:9" ht="24" x14ac:dyDescent="0.2">
      <c r="A827" s="5" t="s">
        <v>520</v>
      </c>
      <c r="B827" s="11" t="s">
        <v>41</v>
      </c>
      <c r="C827" s="10">
        <v>7</v>
      </c>
      <c r="D827" s="10">
        <v>1</v>
      </c>
      <c r="E827" s="11" t="s">
        <v>542</v>
      </c>
      <c r="F827" s="11"/>
      <c r="G827" s="26">
        <f t="shared" si="301"/>
        <v>0</v>
      </c>
      <c r="H827" s="26">
        <f t="shared" si="301"/>
        <v>723.8</v>
      </c>
      <c r="I827" s="26">
        <f>I828</f>
        <v>723.8</v>
      </c>
    </row>
    <row r="828" spans="1:9" ht="36" x14ac:dyDescent="0.2">
      <c r="A828" s="5" t="s">
        <v>397</v>
      </c>
      <c r="B828" s="11" t="s">
        <v>41</v>
      </c>
      <c r="C828" s="10">
        <v>7</v>
      </c>
      <c r="D828" s="10">
        <v>1</v>
      </c>
      <c r="E828" s="11" t="s">
        <v>542</v>
      </c>
      <c r="F828" s="11" t="s">
        <v>181</v>
      </c>
      <c r="G828" s="26">
        <f>G829+G831</f>
        <v>0</v>
      </c>
      <c r="H828" s="26">
        <f>H829+H831</f>
        <v>723.8</v>
      </c>
      <c r="I828" s="26">
        <f>I829+I831</f>
        <v>723.8</v>
      </c>
    </row>
    <row r="829" spans="1:9" x14ac:dyDescent="0.2">
      <c r="A829" s="5" t="s">
        <v>184</v>
      </c>
      <c r="B829" s="11" t="s">
        <v>41</v>
      </c>
      <c r="C829" s="10">
        <v>7</v>
      </c>
      <c r="D829" s="10">
        <v>1</v>
      </c>
      <c r="E829" s="11" t="s">
        <v>542</v>
      </c>
      <c r="F829" s="11" t="s">
        <v>182</v>
      </c>
      <c r="G829" s="26">
        <f>G830</f>
        <v>0</v>
      </c>
      <c r="H829" s="26">
        <f>H830</f>
        <v>269</v>
      </c>
      <c r="I829" s="26">
        <f>I830</f>
        <v>269</v>
      </c>
    </row>
    <row r="830" spans="1:9" x14ac:dyDescent="0.2">
      <c r="A830" s="27" t="s">
        <v>102</v>
      </c>
      <c r="B830" s="66" t="s">
        <v>41</v>
      </c>
      <c r="C830" s="71">
        <v>7</v>
      </c>
      <c r="D830" s="71">
        <v>1</v>
      </c>
      <c r="E830" s="66" t="s">
        <v>542</v>
      </c>
      <c r="F830" s="66" t="s">
        <v>103</v>
      </c>
      <c r="G830" s="68">
        <v>0</v>
      </c>
      <c r="H830" s="68">
        <v>269</v>
      </c>
      <c r="I830" s="68">
        <f>G830+H830</f>
        <v>269</v>
      </c>
    </row>
    <row r="831" spans="1:9" x14ac:dyDescent="0.2">
      <c r="A831" s="5" t="s">
        <v>186</v>
      </c>
      <c r="B831" s="11" t="s">
        <v>41</v>
      </c>
      <c r="C831" s="10">
        <v>7</v>
      </c>
      <c r="D831" s="10">
        <v>1</v>
      </c>
      <c r="E831" s="11" t="s">
        <v>542</v>
      </c>
      <c r="F831" s="11" t="s">
        <v>185</v>
      </c>
      <c r="G831" s="26">
        <f>G832</f>
        <v>0</v>
      </c>
      <c r="H831" s="26">
        <f>H832</f>
        <v>454.8</v>
      </c>
      <c r="I831" s="26">
        <f>I832</f>
        <v>454.8</v>
      </c>
    </row>
    <row r="832" spans="1:9" x14ac:dyDescent="0.2">
      <c r="A832" s="27" t="s">
        <v>104</v>
      </c>
      <c r="B832" s="66" t="s">
        <v>41</v>
      </c>
      <c r="C832" s="71">
        <v>7</v>
      </c>
      <c r="D832" s="71">
        <v>1</v>
      </c>
      <c r="E832" s="66" t="s">
        <v>542</v>
      </c>
      <c r="F832" s="66" t="s">
        <v>105</v>
      </c>
      <c r="G832" s="68">
        <v>0</v>
      </c>
      <c r="H832" s="68">
        <v>454.8</v>
      </c>
      <c r="I832" s="68">
        <f>G832+H832</f>
        <v>454.8</v>
      </c>
    </row>
    <row r="833" spans="1:9" x14ac:dyDescent="0.2">
      <c r="A833" s="5" t="s">
        <v>21</v>
      </c>
      <c r="B833" s="11" t="s">
        <v>41</v>
      </c>
      <c r="C833" s="10">
        <v>7</v>
      </c>
      <c r="D833" s="10">
        <v>2</v>
      </c>
      <c r="E833" s="11"/>
      <c r="F833" s="11" t="s">
        <v>7</v>
      </c>
      <c r="G833" s="26">
        <f>G834</f>
        <v>609641.20000000007</v>
      </c>
      <c r="H833" s="26">
        <f>H834</f>
        <v>28041</v>
      </c>
      <c r="I833" s="26">
        <f>I834</f>
        <v>637682.20000000007</v>
      </c>
    </row>
    <row r="834" spans="1:9" x14ac:dyDescent="0.2">
      <c r="A834" s="5" t="s">
        <v>162</v>
      </c>
      <c r="B834" s="11" t="s">
        <v>41</v>
      </c>
      <c r="C834" s="10">
        <v>7</v>
      </c>
      <c r="D834" s="10">
        <v>2</v>
      </c>
      <c r="E834" s="11" t="s">
        <v>161</v>
      </c>
      <c r="F834" s="11"/>
      <c r="G834" s="26">
        <f>G835+G843+G848+G855+G860+G865+G876+G886+G881+G872</f>
        <v>609641.20000000007</v>
      </c>
      <c r="H834" s="26">
        <f t="shared" ref="H834:I834" si="302">H835+H843+H848+H855+H860+H865+H876+H886+H881+H872</f>
        <v>28041</v>
      </c>
      <c r="I834" s="26">
        <f t="shared" si="302"/>
        <v>637682.20000000007</v>
      </c>
    </row>
    <row r="835" spans="1:9" ht="36" x14ac:dyDescent="0.2">
      <c r="A835" s="5" t="s">
        <v>212</v>
      </c>
      <c r="B835" s="11" t="s">
        <v>41</v>
      </c>
      <c r="C835" s="10">
        <v>7</v>
      </c>
      <c r="D835" s="10">
        <v>2</v>
      </c>
      <c r="E835" s="11" t="s">
        <v>213</v>
      </c>
      <c r="F835" s="11"/>
      <c r="G835" s="26">
        <f>G836</f>
        <v>160255.70000000001</v>
      </c>
      <c r="H835" s="26">
        <f>H836</f>
        <v>0</v>
      </c>
      <c r="I835" s="26">
        <f>I836</f>
        <v>160255.70000000001</v>
      </c>
    </row>
    <row r="836" spans="1:9" ht="36" x14ac:dyDescent="0.2">
      <c r="A836" s="5" t="s">
        <v>397</v>
      </c>
      <c r="B836" s="11" t="s">
        <v>41</v>
      </c>
      <c r="C836" s="10">
        <v>7</v>
      </c>
      <c r="D836" s="10">
        <v>2</v>
      </c>
      <c r="E836" s="11" t="s">
        <v>217</v>
      </c>
      <c r="F836" s="11" t="s">
        <v>181</v>
      </c>
      <c r="G836" s="26">
        <f>G837+G840</f>
        <v>160255.70000000001</v>
      </c>
      <c r="H836" s="26">
        <f>H837+H840</f>
        <v>0</v>
      </c>
      <c r="I836" s="26">
        <f>I837+I840</f>
        <v>160255.70000000001</v>
      </c>
    </row>
    <row r="837" spans="1:9" x14ac:dyDescent="0.2">
      <c r="A837" s="5" t="s">
        <v>184</v>
      </c>
      <c r="B837" s="11" t="s">
        <v>41</v>
      </c>
      <c r="C837" s="10">
        <v>7</v>
      </c>
      <c r="D837" s="10">
        <v>2</v>
      </c>
      <c r="E837" s="11" t="s">
        <v>213</v>
      </c>
      <c r="F837" s="11" t="s">
        <v>182</v>
      </c>
      <c r="G837" s="26">
        <f>G838+G839</f>
        <v>130411.3</v>
      </c>
      <c r="H837" s="26">
        <f>H838+H839</f>
        <v>0</v>
      </c>
      <c r="I837" s="26">
        <f>I838+I839</f>
        <v>130411.3</v>
      </c>
    </row>
    <row r="838" spans="1:9" ht="40.5" customHeight="1" x14ac:dyDescent="0.2">
      <c r="A838" s="27" t="s">
        <v>408</v>
      </c>
      <c r="B838" s="66" t="s">
        <v>41</v>
      </c>
      <c r="C838" s="71">
        <v>7</v>
      </c>
      <c r="D838" s="71">
        <v>2</v>
      </c>
      <c r="E838" s="66" t="s">
        <v>213</v>
      </c>
      <c r="F838" s="66" t="s">
        <v>101</v>
      </c>
      <c r="G838" s="68">
        <v>108086.6</v>
      </c>
      <c r="H838" s="68"/>
      <c r="I838" s="68">
        <f>G838+H838</f>
        <v>108086.6</v>
      </c>
    </row>
    <row r="839" spans="1:9" x14ac:dyDescent="0.2">
      <c r="A839" s="27" t="s">
        <v>106</v>
      </c>
      <c r="B839" s="66" t="s">
        <v>41</v>
      </c>
      <c r="C839" s="71">
        <v>7</v>
      </c>
      <c r="D839" s="71">
        <v>2</v>
      </c>
      <c r="E839" s="66" t="s">
        <v>213</v>
      </c>
      <c r="F839" s="66" t="s">
        <v>103</v>
      </c>
      <c r="G839" s="68">
        <v>22324.7</v>
      </c>
      <c r="H839" s="68"/>
      <c r="I839" s="68">
        <f t="shared" ref="I839" si="303">G839+H839</f>
        <v>22324.7</v>
      </c>
    </row>
    <row r="840" spans="1:9" ht="24" x14ac:dyDescent="0.2">
      <c r="A840" s="5" t="s">
        <v>218</v>
      </c>
      <c r="B840" s="11" t="s">
        <v>41</v>
      </c>
      <c r="C840" s="10">
        <v>7</v>
      </c>
      <c r="D840" s="10">
        <v>2</v>
      </c>
      <c r="E840" s="11" t="s">
        <v>213</v>
      </c>
      <c r="F840" s="11" t="s">
        <v>185</v>
      </c>
      <c r="G840" s="26">
        <f>G841+G842</f>
        <v>29844.400000000001</v>
      </c>
      <c r="H840" s="26">
        <f>H841+H842</f>
        <v>0</v>
      </c>
      <c r="I840" s="26">
        <f>I841+I842</f>
        <v>29844.400000000001</v>
      </c>
    </row>
    <row r="841" spans="1:9" ht="39.75" customHeight="1" x14ac:dyDescent="0.2">
      <c r="A841" s="27" t="s">
        <v>409</v>
      </c>
      <c r="B841" s="66" t="s">
        <v>41</v>
      </c>
      <c r="C841" s="71">
        <v>7</v>
      </c>
      <c r="D841" s="71">
        <v>2</v>
      </c>
      <c r="E841" s="66" t="s">
        <v>213</v>
      </c>
      <c r="F841" s="66" t="s">
        <v>98</v>
      </c>
      <c r="G841" s="68">
        <v>28784.400000000001</v>
      </c>
      <c r="H841" s="68"/>
      <c r="I841" s="68">
        <f t="shared" ref="I841:I842" si="304">G841+H841</f>
        <v>28784.400000000001</v>
      </c>
    </row>
    <row r="842" spans="1:9" x14ac:dyDescent="0.2">
      <c r="A842" s="27" t="s">
        <v>104</v>
      </c>
      <c r="B842" s="66" t="s">
        <v>41</v>
      </c>
      <c r="C842" s="71">
        <v>7</v>
      </c>
      <c r="D842" s="71">
        <v>2</v>
      </c>
      <c r="E842" s="66" t="s">
        <v>213</v>
      </c>
      <c r="F842" s="66" t="s">
        <v>105</v>
      </c>
      <c r="G842" s="68">
        <v>1060</v>
      </c>
      <c r="H842" s="68"/>
      <c r="I842" s="68">
        <f t="shared" si="304"/>
        <v>1060</v>
      </c>
    </row>
    <row r="843" spans="1:9" ht="24" x14ac:dyDescent="0.2">
      <c r="A843" s="5" t="s">
        <v>518</v>
      </c>
      <c r="B843" s="11" t="s">
        <v>41</v>
      </c>
      <c r="C843" s="10">
        <v>7</v>
      </c>
      <c r="D843" s="10">
        <v>2</v>
      </c>
      <c r="E843" s="11" t="s">
        <v>253</v>
      </c>
      <c r="F843" s="11"/>
      <c r="G843" s="26">
        <f t="shared" ref="G843:I846" si="305">G844</f>
        <v>526</v>
      </c>
      <c r="H843" s="26">
        <f t="shared" si="305"/>
        <v>0</v>
      </c>
      <c r="I843" s="26">
        <f t="shared" si="305"/>
        <v>526</v>
      </c>
    </row>
    <row r="844" spans="1:9" x14ac:dyDescent="0.2">
      <c r="A844" s="5" t="s">
        <v>256</v>
      </c>
      <c r="B844" s="11" t="s">
        <v>41</v>
      </c>
      <c r="C844" s="10">
        <v>7</v>
      </c>
      <c r="D844" s="10">
        <v>2</v>
      </c>
      <c r="E844" s="11" t="s">
        <v>257</v>
      </c>
      <c r="F844" s="11"/>
      <c r="G844" s="26">
        <f t="shared" si="305"/>
        <v>526</v>
      </c>
      <c r="H844" s="26">
        <f t="shared" si="305"/>
        <v>0</v>
      </c>
      <c r="I844" s="26">
        <f t="shared" si="305"/>
        <v>526</v>
      </c>
    </row>
    <row r="845" spans="1:9" ht="36" x14ac:dyDescent="0.2">
      <c r="A845" s="5" t="s">
        <v>397</v>
      </c>
      <c r="B845" s="11" t="s">
        <v>41</v>
      </c>
      <c r="C845" s="10">
        <v>7</v>
      </c>
      <c r="D845" s="10">
        <v>2</v>
      </c>
      <c r="E845" s="11" t="s">
        <v>257</v>
      </c>
      <c r="F845" s="11" t="s">
        <v>181</v>
      </c>
      <c r="G845" s="26">
        <f t="shared" si="305"/>
        <v>526</v>
      </c>
      <c r="H845" s="26">
        <f t="shared" si="305"/>
        <v>0</v>
      </c>
      <c r="I845" s="26">
        <f t="shared" si="305"/>
        <v>526</v>
      </c>
    </row>
    <row r="846" spans="1:9" x14ac:dyDescent="0.2">
      <c r="A846" s="5" t="s">
        <v>184</v>
      </c>
      <c r="B846" s="11" t="s">
        <v>41</v>
      </c>
      <c r="C846" s="10">
        <v>7</v>
      </c>
      <c r="D846" s="10">
        <v>2</v>
      </c>
      <c r="E846" s="11" t="s">
        <v>257</v>
      </c>
      <c r="F846" s="11" t="s">
        <v>182</v>
      </c>
      <c r="G846" s="26">
        <f t="shared" si="305"/>
        <v>526</v>
      </c>
      <c r="H846" s="26">
        <f t="shared" si="305"/>
        <v>0</v>
      </c>
      <c r="I846" s="26">
        <f t="shared" si="305"/>
        <v>526</v>
      </c>
    </row>
    <row r="847" spans="1:9" x14ac:dyDescent="0.2">
      <c r="A847" s="27" t="s">
        <v>102</v>
      </c>
      <c r="B847" s="66" t="s">
        <v>41</v>
      </c>
      <c r="C847" s="71">
        <v>7</v>
      </c>
      <c r="D847" s="71">
        <v>2</v>
      </c>
      <c r="E847" s="66" t="s">
        <v>257</v>
      </c>
      <c r="F847" s="66" t="s">
        <v>103</v>
      </c>
      <c r="G847" s="68">
        <v>526</v>
      </c>
      <c r="H847" s="68"/>
      <c r="I847" s="68">
        <f>G847+H847</f>
        <v>526</v>
      </c>
    </row>
    <row r="848" spans="1:9" ht="24" x14ac:dyDescent="0.2">
      <c r="A848" s="5" t="s">
        <v>306</v>
      </c>
      <c r="B848" s="11" t="s">
        <v>41</v>
      </c>
      <c r="C848" s="10">
        <v>7</v>
      </c>
      <c r="D848" s="10">
        <v>2</v>
      </c>
      <c r="E848" s="11" t="s">
        <v>305</v>
      </c>
      <c r="F848" s="11"/>
      <c r="G848" s="26">
        <f t="shared" ref="G848:I849" si="306">G849</f>
        <v>850.09999999999991</v>
      </c>
      <c r="H848" s="26">
        <f t="shared" si="306"/>
        <v>-850.09999999999991</v>
      </c>
      <c r="I848" s="26">
        <f t="shared" si="306"/>
        <v>0</v>
      </c>
    </row>
    <row r="849" spans="1:9" ht="24" x14ac:dyDescent="0.2">
      <c r="A849" s="5" t="s">
        <v>520</v>
      </c>
      <c r="B849" s="11" t="s">
        <v>41</v>
      </c>
      <c r="C849" s="10">
        <v>7</v>
      </c>
      <c r="D849" s="10">
        <v>2</v>
      </c>
      <c r="E849" s="11" t="s">
        <v>304</v>
      </c>
      <c r="F849" s="11"/>
      <c r="G849" s="26">
        <f t="shared" si="306"/>
        <v>850.09999999999991</v>
      </c>
      <c r="H849" s="26">
        <f t="shared" si="306"/>
        <v>-850.09999999999991</v>
      </c>
      <c r="I849" s="26">
        <f t="shared" si="306"/>
        <v>0</v>
      </c>
    </row>
    <row r="850" spans="1:9" ht="36" x14ac:dyDescent="0.2">
      <c r="A850" s="5" t="s">
        <v>397</v>
      </c>
      <c r="B850" s="11" t="s">
        <v>41</v>
      </c>
      <c r="C850" s="10">
        <v>7</v>
      </c>
      <c r="D850" s="10">
        <v>2</v>
      </c>
      <c r="E850" s="11" t="s">
        <v>304</v>
      </c>
      <c r="F850" s="11" t="s">
        <v>181</v>
      </c>
      <c r="G850" s="26">
        <f>G851+G853</f>
        <v>850.09999999999991</v>
      </c>
      <c r="H850" s="26">
        <f>H851+H853</f>
        <v>-850.09999999999991</v>
      </c>
      <c r="I850" s="26">
        <f>I851+I853</f>
        <v>0</v>
      </c>
    </row>
    <row r="851" spans="1:9" x14ac:dyDescent="0.2">
      <c r="A851" s="5" t="s">
        <v>184</v>
      </c>
      <c r="B851" s="11" t="s">
        <v>41</v>
      </c>
      <c r="C851" s="10">
        <v>7</v>
      </c>
      <c r="D851" s="10">
        <v>2</v>
      </c>
      <c r="E851" s="11" t="s">
        <v>304</v>
      </c>
      <c r="F851" s="11" t="s">
        <v>182</v>
      </c>
      <c r="G851" s="26">
        <f>G852</f>
        <v>806.8</v>
      </c>
      <c r="H851" s="26">
        <f>H852</f>
        <v>-806.8</v>
      </c>
      <c r="I851" s="26">
        <f>I852</f>
        <v>0</v>
      </c>
    </row>
    <row r="852" spans="1:9" x14ac:dyDescent="0.2">
      <c r="A852" s="27" t="s">
        <v>102</v>
      </c>
      <c r="B852" s="66" t="s">
        <v>41</v>
      </c>
      <c r="C852" s="71">
        <v>7</v>
      </c>
      <c r="D852" s="71">
        <v>2</v>
      </c>
      <c r="E852" s="66" t="s">
        <v>304</v>
      </c>
      <c r="F852" s="66" t="s">
        <v>103</v>
      </c>
      <c r="G852" s="68">
        <v>806.8</v>
      </c>
      <c r="H852" s="68">
        <v>-806.8</v>
      </c>
      <c r="I852" s="68">
        <f>G852+H852</f>
        <v>0</v>
      </c>
    </row>
    <row r="853" spans="1:9" x14ac:dyDescent="0.2">
      <c r="A853" s="5" t="s">
        <v>186</v>
      </c>
      <c r="B853" s="11" t="s">
        <v>41</v>
      </c>
      <c r="C853" s="10">
        <v>7</v>
      </c>
      <c r="D853" s="10">
        <v>2</v>
      </c>
      <c r="E853" s="11" t="s">
        <v>304</v>
      </c>
      <c r="F853" s="11" t="s">
        <v>185</v>
      </c>
      <c r="G853" s="26">
        <f>G854</f>
        <v>43.3</v>
      </c>
      <c r="H853" s="26">
        <f>H854</f>
        <v>-43.3</v>
      </c>
      <c r="I853" s="26">
        <f>I854</f>
        <v>0</v>
      </c>
    </row>
    <row r="854" spans="1:9" x14ac:dyDescent="0.2">
      <c r="A854" s="27" t="s">
        <v>104</v>
      </c>
      <c r="B854" s="66" t="s">
        <v>41</v>
      </c>
      <c r="C854" s="71">
        <v>7</v>
      </c>
      <c r="D854" s="71">
        <v>2</v>
      </c>
      <c r="E854" s="66" t="s">
        <v>304</v>
      </c>
      <c r="F854" s="66" t="s">
        <v>105</v>
      </c>
      <c r="G854" s="68">
        <v>43.3</v>
      </c>
      <c r="H854" s="68">
        <v>-43.3</v>
      </c>
      <c r="I854" s="68">
        <f>G854+H854</f>
        <v>0</v>
      </c>
    </row>
    <row r="855" spans="1:9" x14ac:dyDescent="0.2">
      <c r="A855" s="5" t="s">
        <v>303</v>
      </c>
      <c r="B855" s="11" t="s">
        <v>41</v>
      </c>
      <c r="C855" s="10">
        <v>7</v>
      </c>
      <c r="D855" s="10">
        <v>2</v>
      </c>
      <c r="E855" s="11" t="s">
        <v>271</v>
      </c>
      <c r="F855" s="11"/>
      <c r="G855" s="26">
        <f t="shared" ref="G855:I858" si="307">G856</f>
        <v>100</v>
      </c>
      <c r="H855" s="26">
        <f t="shared" si="307"/>
        <v>0</v>
      </c>
      <c r="I855" s="26">
        <f t="shared" si="307"/>
        <v>100</v>
      </c>
    </row>
    <row r="856" spans="1:9" ht="24" x14ac:dyDescent="0.2">
      <c r="A856" s="5" t="s">
        <v>302</v>
      </c>
      <c r="B856" s="11" t="s">
        <v>41</v>
      </c>
      <c r="C856" s="10">
        <v>7</v>
      </c>
      <c r="D856" s="10">
        <v>2</v>
      </c>
      <c r="E856" s="11" t="s">
        <v>301</v>
      </c>
      <c r="F856" s="11"/>
      <c r="G856" s="26">
        <f t="shared" si="307"/>
        <v>100</v>
      </c>
      <c r="H856" s="26">
        <f t="shared" si="307"/>
        <v>0</v>
      </c>
      <c r="I856" s="26">
        <f t="shared" si="307"/>
        <v>100</v>
      </c>
    </row>
    <row r="857" spans="1:9" ht="36" x14ac:dyDescent="0.2">
      <c r="A857" s="5" t="s">
        <v>397</v>
      </c>
      <c r="B857" s="11" t="s">
        <v>41</v>
      </c>
      <c r="C857" s="10">
        <v>7</v>
      </c>
      <c r="D857" s="10">
        <v>2</v>
      </c>
      <c r="E857" s="11" t="s">
        <v>301</v>
      </c>
      <c r="F857" s="11" t="s">
        <v>181</v>
      </c>
      <c r="G857" s="26">
        <f t="shared" si="307"/>
        <v>100</v>
      </c>
      <c r="H857" s="26">
        <f t="shared" si="307"/>
        <v>0</v>
      </c>
      <c r="I857" s="26">
        <f t="shared" si="307"/>
        <v>100</v>
      </c>
    </row>
    <row r="858" spans="1:9" x14ac:dyDescent="0.2">
      <c r="A858" s="5" t="s">
        <v>184</v>
      </c>
      <c r="B858" s="11" t="s">
        <v>41</v>
      </c>
      <c r="C858" s="10">
        <v>7</v>
      </c>
      <c r="D858" s="10">
        <v>2</v>
      </c>
      <c r="E858" s="11" t="s">
        <v>301</v>
      </c>
      <c r="F858" s="11" t="s">
        <v>182</v>
      </c>
      <c r="G858" s="26">
        <f t="shared" si="307"/>
        <v>100</v>
      </c>
      <c r="H858" s="26">
        <f t="shared" si="307"/>
        <v>0</v>
      </c>
      <c r="I858" s="26">
        <f t="shared" si="307"/>
        <v>100</v>
      </c>
    </row>
    <row r="859" spans="1:9" x14ac:dyDescent="0.2">
      <c r="A859" s="27" t="s">
        <v>102</v>
      </c>
      <c r="B859" s="66" t="s">
        <v>41</v>
      </c>
      <c r="C859" s="71">
        <v>7</v>
      </c>
      <c r="D859" s="71">
        <v>2</v>
      </c>
      <c r="E859" s="66" t="s">
        <v>301</v>
      </c>
      <c r="F859" s="66" t="s">
        <v>103</v>
      </c>
      <c r="G859" s="68">
        <v>100</v>
      </c>
      <c r="H859" s="68"/>
      <c r="I859" s="68">
        <f>G859+H859</f>
        <v>100</v>
      </c>
    </row>
    <row r="860" spans="1:9" ht="24" x14ac:dyDescent="0.2">
      <c r="A860" s="5" t="s">
        <v>223</v>
      </c>
      <c r="B860" s="11" t="s">
        <v>41</v>
      </c>
      <c r="C860" s="10">
        <v>7</v>
      </c>
      <c r="D860" s="10">
        <v>2</v>
      </c>
      <c r="E860" s="11" t="s">
        <v>322</v>
      </c>
      <c r="F860" s="11"/>
      <c r="G860" s="26">
        <f t="shared" ref="G860:I863" si="308">G861</f>
        <v>15000</v>
      </c>
      <c r="H860" s="26">
        <f t="shared" si="308"/>
        <v>0</v>
      </c>
      <c r="I860" s="26">
        <f t="shared" si="308"/>
        <v>15000</v>
      </c>
    </row>
    <row r="861" spans="1:9" ht="24" x14ac:dyDescent="0.2">
      <c r="A861" s="5" t="s">
        <v>506</v>
      </c>
      <c r="B861" s="11" t="s">
        <v>41</v>
      </c>
      <c r="C861" s="10">
        <v>7</v>
      </c>
      <c r="D861" s="10">
        <v>2</v>
      </c>
      <c r="E861" s="11" t="s">
        <v>321</v>
      </c>
      <c r="F861" s="11"/>
      <c r="G861" s="26">
        <f t="shared" si="308"/>
        <v>15000</v>
      </c>
      <c r="H861" s="26">
        <f t="shared" si="308"/>
        <v>0</v>
      </c>
      <c r="I861" s="26">
        <f t="shared" si="308"/>
        <v>15000</v>
      </c>
    </row>
    <row r="862" spans="1:9" ht="36" x14ac:dyDescent="0.2">
      <c r="A862" s="5" t="s">
        <v>397</v>
      </c>
      <c r="B862" s="11" t="s">
        <v>41</v>
      </c>
      <c r="C862" s="10">
        <v>7</v>
      </c>
      <c r="D862" s="10">
        <v>2</v>
      </c>
      <c r="E862" s="11" t="s">
        <v>321</v>
      </c>
      <c r="F862" s="11" t="s">
        <v>181</v>
      </c>
      <c r="G862" s="26">
        <f t="shared" si="308"/>
        <v>15000</v>
      </c>
      <c r="H862" s="26">
        <f t="shared" si="308"/>
        <v>0</v>
      </c>
      <c r="I862" s="26">
        <f t="shared" si="308"/>
        <v>15000</v>
      </c>
    </row>
    <row r="863" spans="1:9" x14ac:dyDescent="0.2">
      <c r="A863" s="5" t="s">
        <v>184</v>
      </c>
      <c r="B863" s="11" t="s">
        <v>41</v>
      </c>
      <c r="C863" s="10">
        <v>7</v>
      </c>
      <c r="D863" s="10">
        <v>2</v>
      </c>
      <c r="E863" s="11" t="s">
        <v>321</v>
      </c>
      <c r="F863" s="11" t="s">
        <v>182</v>
      </c>
      <c r="G863" s="26">
        <f t="shared" si="308"/>
        <v>15000</v>
      </c>
      <c r="H863" s="26">
        <f t="shared" si="308"/>
        <v>0</v>
      </c>
      <c r="I863" s="26">
        <f t="shared" si="308"/>
        <v>15000</v>
      </c>
    </row>
    <row r="864" spans="1:9" x14ac:dyDescent="0.2">
      <c r="A864" s="27" t="s">
        <v>102</v>
      </c>
      <c r="B864" s="66" t="s">
        <v>41</v>
      </c>
      <c r="C864" s="71">
        <v>7</v>
      </c>
      <c r="D864" s="71">
        <v>2</v>
      </c>
      <c r="E864" s="66" t="s">
        <v>321</v>
      </c>
      <c r="F864" s="66" t="s">
        <v>103</v>
      </c>
      <c r="G864" s="68">
        <v>15000</v>
      </c>
      <c r="H864" s="68"/>
      <c r="I864" s="68">
        <f>G864+H864</f>
        <v>15000</v>
      </c>
    </row>
    <row r="865" spans="1:9" ht="24" x14ac:dyDescent="0.2">
      <c r="A865" s="5" t="s">
        <v>232</v>
      </c>
      <c r="B865" s="11" t="s">
        <v>41</v>
      </c>
      <c r="C865" s="10">
        <v>7</v>
      </c>
      <c r="D865" s="10">
        <v>2</v>
      </c>
      <c r="E865" s="11" t="s">
        <v>311</v>
      </c>
      <c r="F865" s="11"/>
      <c r="G865" s="26">
        <f t="shared" ref="G865:I866" si="309">G866</f>
        <v>950</v>
      </c>
      <c r="H865" s="26">
        <f t="shared" si="309"/>
        <v>0</v>
      </c>
      <c r="I865" s="26">
        <f t="shared" si="309"/>
        <v>950</v>
      </c>
    </row>
    <row r="866" spans="1:9" ht="36" x14ac:dyDescent="0.2">
      <c r="A866" s="5" t="s">
        <v>272</v>
      </c>
      <c r="B866" s="11" t="s">
        <v>41</v>
      </c>
      <c r="C866" s="10">
        <v>7</v>
      </c>
      <c r="D866" s="10">
        <v>2</v>
      </c>
      <c r="E866" s="11" t="s">
        <v>310</v>
      </c>
      <c r="F866" s="11"/>
      <c r="G866" s="26">
        <f t="shared" si="309"/>
        <v>950</v>
      </c>
      <c r="H866" s="26">
        <f t="shared" si="309"/>
        <v>0</v>
      </c>
      <c r="I866" s="26">
        <f t="shared" si="309"/>
        <v>950</v>
      </c>
    </row>
    <row r="867" spans="1:9" ht="36" x14ac:dyDescent="0.2">
      <c r="A867" s="5" t="s">
        <v>397</v>
      </c>
      <c r="B867" s="11" t="s">
        <v>41</v>
      </c>
      <c r="C867" s="10">
        <v>7</v>
      </c>
      <c r="D867" s="10">
        <v>2</v>
      </c>
      <c r="E867" s="11" t="s">
        <v>310</v>
      </c>
      <c r="F867" s="11" t="s">
        <v>181</v>
      </c>
      <c r="G867" s="26">
        <f>G868+G870</f>
        <v>950</v>
      </c>
      <c r="H867" s="26">
        <f>H868+H870</f>
        <v>0</v>
      </c>
      <c r="I867" s="26">
        <f>I868+I870</f>
        <v>950</v>
      </c>
    </row>
    <row r="868" spans="1:9" x14ac:dyDescent="0.2">
      <c r="A868" s="5" t="s">
        <v>184</v>
      </c>
      <c r="B868" s="11" t="s">
        <v>41</v>
      </c>
      <c r="C868" s="10">
        <v>7</v>
      </c>
      <c r="D868" s="10">
        <v>2</v>
      </c>
      <c r="E868" s="11" t="s">
        <v>310</v>
      </c>
      <c r="F868" s="11" t="s">
        <v>182</v>
      </c>
      <c r="G868" s="26">
        <f>G869</f>
        <v>900</v>
      </c>
      <c r="H868" s="26">
        <f>H869</f>
        <v>0</v>
      </c>
      <c r="I868" s="26">
        <f>I869</f>
        <v>900</v>
      </c>
    </row>
    <row r="869" spans="1:9" x14ac:dyDescent="0.2">
      <c r="A869" s="27" t="s">
        <v>102</v>
      </c>
      <c r="B869" s="66" t="s">
        <v>41</v>
      </c>
      <c r="C869" s="71">
        <v>7</v>
      </c>
      <c r="D869" s="71">
        <v>2</v>
      </c>
      <c r="E869" s="66" t="s">
        <v>310</v>
      </c>
      <c r="F869" s="66" t="s">
        <v>103</v>
      </c>
      <c r="G869" s="68">
        <v>900</v>
      </c>
      <c r="H869" s="68"/>
      <c r="I869" s="68">
        <f>G869+H869</f>
        <v>900</v>
      </c>
    </row>
    <row r="870" spans="1:9" x14ac:dyDescent="0.2">
      <c r="A870" s="5" t="s">
        <v>186</v>
      </c>
      <c r="B870" s="11" t="s">
        <v>41</v>
      </c>
      <c r="C870" s="10">
        <v>7</v>
      </c>
      <c r="D870" s="10">
        <v>2</v>
      </c>
      <c r="E870" s="11" t="s">
        <v>310</v>
      </c>
      <c r="F870" s="11" t="s">
        <v>185</v>
      </c>
      <c r="G870" s="26">
        <f>G871</f>
        <v>50</v>
      </c>
      <c r="H870" s="26">
        <f>H871</f>
        <v>0</v>
      </c>
      <c r="I870" s="26">
        <f>I871</f>
        <v>50</v>
      </c>
    </row>
    <row r="871" spans="1:9" x14ac:dyDescent="0.2">
      <c r="A871" s="27" t="s">
        <v>104</v>
      </c>
      <c r="B871" s="66" t="s">
        <v>41</v>
      </c>
      <c r="C871" s="71">
        <v>7</v>
      </c>
      <c r="D871" s="71">
        <v>2</v>
      </c>
      <c r="E871" s="66" t="s">
        <v>310</v>
      </c>
      <c r="F871" s="66" t="s">
        <v>105</v>
      </c>
      <c r="G871" s="68">
        <v>50</v>
      </c>
      <c r="H871" s="68"/>
      <c r="I871" s="68">
        <f>G871+H871</f>
        <v>50</v>
      </c>
    </row>
    <row r="872" spans="1:9" x14ac:dyDescent="0.2">
      <c r="A872" s="5" t="s">
        <v>583</v>
      </c>
      <c r="B872" s="11" t="s">
        <v>41</v>
      </c>
      <c r="C872" s="10">
        <v>7</v>
      </c>
      <c r="D872" s="10">
        <v>2</v>
      </c>
      <c r="E872" s="11" t="s">
        <v>572</v>
      </c>
      <c r="F872" s="11"/>
      <c r="G872" s="26">
        <f>G873</f>
        <v>0</v>
      </c>
      <c r="H872" s="26">
        <f>H873</f>
        <v>4801.1000000000004</v>
      </c>
      <c r="I872" s="26">
        <f>I873</f>
        <v>4801.1000000000004</v>
      </c>
    </row>
    <row r="873" spans="1:9" ht="25.5" x14ac:dyDescent="0.2">
      <c r="A873" s="165" t="s">
        <v>433</v>
      </c>
      <c r="B873" s="11" t="s">
        <v>41</v>
      </c>
      <c r="C873" s="10">
        <v>7</v>
      </c>
      <c r="D873" s="10">
        <v>2</v>
      </c>
      <c r="E873" s="11" t="s">
        <v>572</v>
      </c>
      <c r="F873" s="11" t="s">
        <v>199</v>
      </c>
      <c r="G873" s="26">
        <f>G874</f>
        <v>0</v>
      </c>
      <c r="H873" s="26">
        <f t="shared" ref="H873:I874" si="310">H874</f>
        <v>4801.1000000000004</v>
      </c>
      <c r="I873" s="26">
        <f t="shared" si="310"/>
        <v>4801.1000000000004</v>
      </c>
    </row>
    <row r="874" spans="1:9" x14ac:dyDescent="0.2">
      <c r="A874" s="86" t="s">
        <v>201</v>
      </c>
      <c r="B874" s="11" t="s">
        <v>41</v>
      </c>
      <c r="C874" s="10">
        <v>7</v>
      </c>
      <c r="D874" s="10">
        <v>2</v>
      </c>
      <c r="E874" s="11" t="s">
        <v>572</v>
      </c>
      <c r="F874" s="11" t="s">
        <v>200</v>
      </c>
      <c r="G874" s="26">
        <f>G875</f>
        <v>0</v>
      </c>
      <c r="H874" s="26">
        <f t="shared" si="310"/>
        <v>4801.1000000000004</v>
      </c>
      <c r="I874" s="26">
        <f t="shared" si="310"/>
        <v>4801.1000000000004</v>
      </c>
    </row>
    <row r="875" spans="1:9" ht="24" x14ac:dyDescent="0.2">
      <c r="A875" s="27" t="s">
        <v>434</v>
      </c>
      <c r="B875" s="66" t="s">
        <v>41</v>
      </c>
      <c r="C875" s="71">
        <v>7</v>
      </c>
      <c r="D875" s="71">
        <v>2</v>
      </c>
      <c r="E875" s="66" t="s">
        <v>572</v>
      </c>
      <c r="F875" s="66" t="s">
        <v>166</v>
      </c>
      <c r="G875" s="68"/>
      <c r="H875" s="68">
        <v>4801.1000000000004</v>
      </c>
      <c r="I875" s="68">
        <f>G875+H875</f>
        <v>4801.1000000000004</v>
      </c>
    </row>
    <row r="876" spans="1:9" ht="36" x14ac:dyDescent="0.2">
      <c r="A876" s="5" t="s">
        <v>447</v>
      </c>
      <c r="B876" s="11" t="s">
        <v>41</v>
      </c>
      <c r="C876" s="10">
        <v>7</v>
      </c>
      <c r="D876" s="10">
        <v>2</v>
      </c>
      <c r="E876" s="11" t="s">
        <v>390</v>
      </c>
      <c r="F876" s="11"/>
      <c r="G876" s="26">
        <f t="shared" ref="G876:I879" si="311">G877</f>
        <v>431959.4</v>
      </c>
      <c r="H876" s="26">
        <f t="shared" si="311"/>
        <v>0</v>
      </c>
      <c r="I876" s="26">
        <f>I877</f>
        <v>431959.4</v>
      </c>
    </row>
    <row r="877" spans="1:9" ht="36" x14ac:dyDescent="0.2">
      <c r="A877" s="5" t="s">
        <v>397</v>
      </c>
      <c r="B877" s="11" t="s">
        <v>41</v>
      </c>
      <c r="C877" s="10">
        <v>7</v>
      </c>
      <c r="D877" s="10">
        <v>2</v>
      </c>
      <c r="E877" s="11" t="s">
        <v>390</v>
      </c>
      <c r="F877" s="11" t="s">
        <v>181</v>
      </c>
      <c r="G877" s="26">
        <f t="shared" si="311"/>
        <v>431959.4</v>
      </c>
      <c r="H877" s="26">
        <f t="shared" si="311"/>
        <v>0</v>
      </c>
      <c r="I877" s="26">
        <f t="shared" si="311"/>
        <v>431959.4</v>
      </c>
    </row>
    <row r="878" spans="1:9" x14ac:dyDescent="0.2">
      <c r="A878" s="5" t="s">
        <v>184</v>
      </c>
      <c r="B878" s="11" t="s">
        <v>41</v>
      </c>
      <c r="C878" s="10">
        <v>7</v>
      </c>
      <c r="D878" s="10">
        <v>2</v>
      </c>
      <c r="E878" s="11" t="s">
        <v>390</v>
      </c>
      <c r="F878" s="11" t="s">
        <v>182</v>
      </c>
      <c r="G878" s="26">
        <f t="shared" si="311"/>
        <v>431959.4</v>
      </c>
      <c r="H878" s="26">
        <f t="shared" si="311"/>
        <v>0</v>
      </c>
      <c r="I878" s="26">
        <f t="shared" si="311"/>
        <v>431959.4</v>
      </c>
    </row>
    <row r="879" spans="1:9" ht="44.25" customHeight="1" x14ac:dyDescent="0.2">
      <c r="A879" s="5" t="s">
        <v>408</v>
      </c>
      <c r="B879" s="11" t="s">
        <v>41</v>
      </c>
      <c r="C879" s="10">
        <v>7</v>
      </c>
      <c r="D879" s="10">
        <v>2</v>
      </c>
      <c r="E879" s="11" t="s">
        <v>390</v>
      </c>
      <c r="F879" s="11" t="s">
        <v>101</v>
      </c>
      <c r="G879" s="26">
        <f t="shared" si="311"/>
        <v>431959.4</v>
      </c>
      <c r="H879" s="26">
        <f t="shared" si="311"/>
        <v>0</v>
      </c>
      <c r="I879" s="26">
        <f t="shared" si="311"/>
        <v>431959.4</v>
      </c>
    </row>
    <row r="880" spans="1:9" x14ac:dyDescent="0.2">
      <c r="A880" s="27" t="s">
        <v>67</v>
      </c>
      <c r="B880" s="66" t="s">
        <v>41</v>
      </c>
      <c r="C880" s="71">
        <v>7</v>
      </c>
      <c r="D880" s="71">
        <v>2</v>
      </c>
      <c r="E880" s="66" t="s">
        <v>390</v>
      </c>
      <c r="F880" s="66" t="s">
        <v>101</v>
      </c>
      <c r="G880" s="68">
        <f>428474.4+3485</f>
        <v>431959.4</v>
      </c>
      <c r="H880" s="68"/>
      <c r="I880" s="68">
        <f>G880+H880</f>
        <v>431959.4</v>
      </c>
    </row>
    <row r="881" spans="1:9" ht="48" x14ac:dyDescent="0.2">
      <c r="A881" s="5" t="s">
        <v>571</v>
      </c>
      <c r="B881" s="11" t="s">
        <v>41</v>
      </c>
      <c r="C881" s="10">
        <v>7</v>
      </c>
      <c r="D881" s="10">
        <v>2</v>
      </c>
      <c r="E881" s="11" t="s">
        <v>570</v>
      </c>
      <c r="F881" s="11"/>
      <c r="G881" s="26">
        <f>G882</f>
        <v>0</v>
      </c>
      <c r="H881" s="26">
        <f>H882</f>
        <v>23239.9</v>
      </c>
      <c r="I881" s="26">
        <f>I882</f>
        <v>23239.9</v>
      </c>
    </row>
    <row r="882" spans="1:9" ht="24" x14ac:dyDescent="0.2">
      <c r="A882" s="5" t="s">
        <v>183</v>
      </c>
      <c r="B882" s="11" t="s">
        <v>41</v>
      </c>
      <c r="C882" s="10">
        <v>7</v>
      </c>
      <c r="D882" s="10">
        <v>2</v>
      </c>
      <c r="E882" s="11" t="s">
        <v>570</v>
      </c>
      <c r="F882" s="11" t="s">
        <v>181</v>
      </c>
      <c r="G882" s="26">
        <f>G883</f>
        <v>0</v>
      </c>
      <c r="H882" s="26">
        <f t="shared" ref="H882:I884" si="312">H883</f>
        <v>23239.9</v>
      </c>
      <c r="I882" s="26">
        <f t="shared" si="312"/>
        <v>23239.9</v>
      </c>
    </row>
    <row r="883" spans="1:9" x14ac:dyDescent="0.2">
      <c r="A883" s="5" t="s">
        <v>184</v>
      </c>
      <c r="B883" s="11" t="s">
        <v>41</v>
      </c>
      <c r="C883" s="10">
        <v>7</v>
      </c>
      <c r="D883" s="10">
        <v>2</v>
      </c>
      <c r="E883" s="11" t="s">
        <v>570</v>
      </c>
      <c r="F883" s="11" t="s">
        <v>182</v>
      </c>
      <c r="G883" s="26">
        <f>G884</f>
        <v>0</v>
      </c>
      <c r="H883" s="26">
        <f t="shared" si="312"/>
        <v>23239.9</v>
      </c>
      <c r="I883" s="26">
        <f t="shared" si="312"/>
        <v>23239.9</v>
      </c>
    </row>
    <row r="884" spans="1:9" x14ac:dyDescent="0.2">
      <c r="A884" s="5" t="s">
        <v>102</v>
      </c>
      <c r="B884" s="11" t="s">
        <v>41</v>
      </c>
      <c r="C884" s="10">
        <v>7</v>
      </c>
      <c r="D884" s="10">
        <v>2</v>
      </c>
      <c r="E884" s="11" t="s">
        <v>570</v>
      </c>
      <c r="F884" s="11" t="s">
        <v>103</v>
      </c>
      <c r="G884" s="26">
        <f>G885</f>
        <v>0</v>
      </c>
      <c r="H884" s="26">
        <f t="shared" si="312"/>
        <v>23239.9</v>
      </c>
      <c r="I884" s="26">
        <f t="shared" si="312"/>
        <v>23239.9</v>
      </c>
    </row>
    <row r="885" spans="1:9" x14ac:dyDescent="0.2">
      <c r="A885" s="27" t="s">
        <v>569</v>
      </c>
      <c r="B885" s="66" t="s">
        <v>41</v>
      </c>
      <c r="C885" s="71">
        <v>7</v>
      </c>
      <c r="D885" s="71">
        <v>2</v>
      </c>
      <c r="E885" s="66" t="s">
        <v>570</v>
      </c>
      <c r="F885" s="66" t="s">
        <v>103</v>
      </c>
      <c r="G885" s="68"/>
      <c r="H885" s="68">
        <v>23239.9</v>
      </c>
      <c r="I885" s="68">
        <f>G885+H885</f>
        <v>23239.9</v>
      </c>
    </row>
    <row r="886" spans="1:9" ht="24" x14ac:dyDescent="0.2">
      <c r="A886" s="5" t="s">
        <v>306</v>
      </c>
      <c r="B886" s="11" t="s">
        <v>41</v>
      </c>
      <c r="C886" s="10">
        <v>7</v>
      </c>
      <c r="D886" s="10">
        <v>2</v>
      </c>
      <c r="E886" s="11" t="s">
        <v>541</v>
      </c>
      <c r="F886" s="11"/>
      <c r="G886" s="26">
        <f t="shared" ref="G886:I887" si="313">G887</f>
        <v>0</v>
      </c>
      <c r="H886" s="26">
        <f t="shared" si="313"/>
        <v>850.09999999999991</v>
      </c>
      <c r="I886" s="26">
        <f t="shared" si="313"/>
        <v>850.09999999999991</v>
      </c>
    </row>
    <row r="887" spans="1:9" ht="24" x14ac:dyDescent="0.2">
      <c r="A887" s="5" t="s">
        <v>520</v>
      </c>
      <c r="B887" s="11" t="s">
        <v>41</v>
      </c>
      <c r="C887" s="10">
        <v>7</v>
      </c>
      <c r="D887" s="10">
        <v>2</v>
      </c>
      <c r="E887" s="11" t="s">
        <v>542</v>
      </c>
      <c r="F887" s="11"/>
      <c r="G887" s="26">
        <f t="shared" si="313"/>
        <v>0</v>
      </c>
      <c r="H887" s="26">
        <f t="shared" si="313"/>
        <v>850.09999999999991</v>
      </c>
      <c r="I887" s="26">
        <f t="shared" si="313"/>
        <v>850.09999999999991</v>
      </c>
    </row>
    <row r="888" spans="1:9" ht="36" x14ac:dyDescent="0.2">
      <c r="A888" s="5" t="s">
        <v>397</v>
      </c>
      <c r="B888" s="11" t="s">
        <v>41</v>
      </c>
      <c r="C888" s="10">
        <v>7</v>
      </c>
      <c r="D888" s="10">
        <v>2</v>
      </c>
      <c r="E888" s="11" t="s">
        <v>542</v>
      </c>
      <c r="F888" s="11" t="s">
        <v>181</v>
      </c>
      <c r="G888" s="26">
        <f>G889+G891</f>
        <v>0</v>
      </c>
      <c r="H888" s="26">
        <f>H889+H891</f>
        <v>850.09999999999991</v>
      </c>
      <c r="I888" s="26">
        <f>I889+I891</f>
        <v>850.09999999999991</v>
      </c>
    </row>
    <row r="889" spans="1:9" x14ac:dyDescent="0.2">
      <c r="A889" s="5" t="s">
        <v>184</v>
      </c>
      <c r="B889" s="11" t="s">
        <v>41</v>
      </c>
      <c r="C889" s="10">
        <v>7</v>
      </c>
      <c r="D889" s="10">
        <v>2</v>
      </c>
      <c r="E889" s="11" t="s">
        <v>542</v>
      </c>
      <c r="F889" s="11" t="s">
        <v>182</v>
      </c>
      <c r="G889" s="26">
        <f>G890</f>
        <v>0</v>
      </c>
      <c r="H889" s="26">
        <f>H890</f>
        <v>806.8</v>
      </c>
      <c r="I889" s="26">
        <f>I890</f>
        <v>806.8</v>
      </c>
    </row>
    <row r="890" spans="1:9" x14ac:dyDescent="0.2">
      <c r="A890" s="27" t="s">
        <v>102</v>
      </c>
      <c r="B890" s="66" t="s">
        <v>41</v>
      </c>
      <c r="C890" s="71">
        <v>7</v>
      </c>
      <c r="D890" s="71">
        <v>2</v>
      </c>
      <c r="E890" s="66" t="s">
        <v>542</v>
      </c>
      <c r="F890" s="66" t="s">
        <v>103</v>
      </c>
      <c r="G890" s="68">
        <v>0</v>
      </c>
      <c r="H890" s="68">
        <v>806.8</v>
      </c>
      <c r="I890" s="68">
        <f>G890+H890</f>
        <v>806.8</v>
      </c>
    </row>
    <row r="891" spans="1:9" x14ac:dyDescent="0.2">
      <c r="A891" s="5" t="s">
        <v>186</v>
      </c>
      <c r="B891" s="11" t="s">
        <v>41</v>
      </c>
      <c r="C891" s="10">
        <v>7</v>
      </c>
      <c r="D891" s="10">
        <v>2</v>
      </c>
      <c r="E891" s="11" t="s">
        <v>542</v>
      </c>
      <c r="F891" s="11" t="s">
        <v>185</v>
      </c>
      <c r="G891" s="26">
        <f>G892</f>
        <v>0</v>
      </c>
      <c r="H891" s="26">
        <f>H892</f>
        <v>43.3</v>
      </c>
      <c r="I891" s="26">
        <f>I892</f>
        <v>43.3</v>
      </c>
    </row>
    <row r="892" spans="1:9" x14ac:dyDescent="0.2">
      <c r="A892" s="27" t="s">
        <v>104</v>
      </c>
      <c r="B892" s="66" t="s">
        <v>41</v>
      </c>
      <c r="C892" s="71">
        <v>7</v>
      </c>
      <c r="D892" s="71">
        <v>2</v>
      </c>
      <c r="E892" s="66" t="s">
        <v>542</v>
      </c>
      <c r="F892" s="66" t="s">
        <v>105</v>
      </c>
      <c r="G892" s="68">
        <v>0</v>
      </c>
      <c r="H892" s="68">
        <v>43.3</v>
      </c>
      <c r="I892" s="68">
        <f>G892+H892</f>
        <v>43.3</v>
      </c>
    </row>
    <row r="893" spans="1:9" x14ac:dyDescent="0.2">
      <c r="A893" s="5" t="s">
        <v>25</v>
      </c>
      <c r="B893" s="11" t="s">
        <v>41</v>
      </c>
      <c r="C893" s="10">
        <v>7</v>
      </c>
      <c r="D893" s="10">
        <v>7</v>
      </c>
      <c r="E893" s="11" t="s">
        <v>7</v>
      </c>
      <c r="F893" s="11" t="s">
        <v>7</v>
      </c>
      <c r="G893" s="26">
        <f>G894+G899+G931+G926+G940+G936</f>
        <v>7021.1</v>
      </c>
      <c r="H893" s="26">
        <f t="shared" ref="H893:I893" si="314">H894+H899+H931+H926+H940+H936</f>
        <v>1930.4</v>
      </c>
      <c r="I893" s="26">
        <f t="shared" si="314"/>
        <v>8951.5</v>
      </c>
    </row>
    <row r="894" spans="1:9" ht="24" x14ac:dyDescent="0.2">
      <c r="A894" s="5" t="s">
        <v>522</v>
      </c>
      <c r="B894" s="11" t="s">
        <v>41</v>
      </c>
      <c r="C894" s="10">
        <v>7</v>
      </c>
      <c r="D894" s="10">
        <v>7</v>
      </c>
      <c r="E894" s="11" t="s">
        <v>438</v>
      </c>
      <c r="F894" s="11"/>
      <c r="G894" s="26">
        <f>G895</f>
        <v>3025</v>
      </c>
      <c r="H894" s="26">
        <f>H895</f>
        <v>-3025</v>
      </c>
      <c r="I894" s="26">
        <f>I895</f>
        <v>0</v>
      </c>
    </row>
    <row r="895" spans="1:9" ht="24" x14ac:dyDescent="0.2">
      <c r="A895" s="5" t="s">
        <v>299</v>
      </c>
      <c r="B895" s="11" t="s">
        <v>41</v>
      </c>
      <c r="C895" s="10">
        <v>7</v>
      </c>
      <c r="D895" s="10">
        <v>7</v>
      </c>
      <c r="E895" s="11" t="s">
        <v>298</v>
      </c>
      <c r="F895" s="11"/>
      <c r="G895" s="26">
        <f t="shared" ref="G895:H895" si="315">G898</f>
        <v>3025</v>
      </c>
      <c r="H895" s="26">
        <f t="shared" si="315"/>
        <v>-3025</v>
      </c>
      <c r="I895" s="26">
        <f t="shared" ref="I895" si="316">I898</f>
        <v>0</v>
      </c>
    </row>
    <row r="896" spans="1:9" ht="38.25" x14ac:dyDescent="0.2">
      <c r="A896" s="108" t="s">
        <v>398</v>
      </c>
      <c r="B896" s="11" t="s">
        <v>41</v>
      </c>
      <c r="C896" s="10">
        <v>7</v>
      </c>
      <c r="D896" s="10">
        <v>7</v>
      </c>
      <c r="E896" s="11" t="s">
        <v>298</v>
      </c>
      <c r="F896" s="11" t="s">
        <v>190</v>
      </c>
      <c r="G896" s="26">
        <f t="shared" ref="G896:I897" si="317">G897</f>
        <v>3025</v>
      </c>
      <c r="H896" s="26">
        <f t="shared" si="317"/>
        <v>-3025</v>
      </c>
      <c r="I896" s="26">
        <f t="shared" si="317"/>
        <v>0</v>
      </c>
    </row>
    <row r="897" spans="1:9" ht="33" customHeight="1" x14ac:dyDescent="0.2">
      <c r="A897" s="108" t="s">
        <v>399</v>
      </c>
      <c r="B897" s="11" t="s">
        <v>41</v>
      </c>
      <c r="C897" s="10">
        <v>7</v>
      </c>
      <c r="D897" s="10">
        <v>7</v>
      </c>
      <c r="E897" s="11" t="s">
        <v>298</v>
      </c>
      <c r="F897" s="11" t="s">
        <v>191</v>
      </c>
      <c r="G897" s="26">
        <f t="shared" si="317"/>
        <v>3025</v>
      </c>
      <c r="H897" s="26">
        <f t="shared" si="317"/>
        <v>-3025</v>
      </c>
      <c r="I897" s="26">
        <f t="shared" si="317"/>
        <v>0</v>
      </c>
    </row>
    <row r="898" spans="1:9" ht="30" customHeight="1" x14ac:dyDescent="0.2">
      <c r="A898" s="79" t="s">
        <v>393</v>
      </c>
      <c r="B898" s="66" t="s">
        <v>41</v>
      </c>
      <c r="C898" s="71">
        <v>7</v>
      </c>
      <c r="D898" s="71">
        <v>7</v>
      </c>
      <c r="E898" s="66" t="s">
        <v>298</v>
      </c>
      <c r="F898" s="66" t="s">
        <v>91</v>
      </c>
      <c r="G898" s="68">
        <v>3025</v>
      </c>
      <c r="H898" s="68">
        <v>-3025</v>
      </c>
      <c r="I898" s="68">
        <f>G898+H898</f>
        <v>0</v>
      </c>
    </row>
    <row r="899" spans="1:9" x14ac:dyDescent="0.2">
      <c r="A899" s="5" t="s">
        <v>297</v>
      </c>
      <c r="B899" s="11" t="s">
        <v>41</v>
      </c>
      <c r="C899" s="10">
        <v>7</v>
      </c>
      <c r="D899" s="10">
        <v>7</v>
      </c>
      <c r="E899" s="11" t="s">
        <v>320</v>
      </c>
      <c r="F899" s="11"/>
      <c r="G899" s="26">
        <f>G900+G907+G911+G915+G919+G923</f>
        <v>3628</v>
      </c>
      <c r="H899" s="26">
        <f>H900+H907+H911+H915+H919+H923</f>
        <v>0</v>
      </c>
      <c r="I899" s="26">
        <f>I900+I907+I911+I915+I919+I923</f>
        <v>3628</v>
      </c>
    </row>
    <row r="900" spans="1:9" ht="25.5" x14ac:dyDescent="0.2">
      <c r="A900" s="282" t="s">
        <v>510</v>
      </c>
      <c r="B900" s="66" t="s">
        <v>41</v>
      </c>
      <c r="C900" s="71">
        <v>7</v>
      </c>
      <c r="D900" s="71">
        <v>7</v>
      </c>
      <c r="E900" s="66" t="s">
        <v>296</v>
      </c>
      <c r="F900" s="66"/>
      <c r="G900" s="68">
        <f>G901+G904</f>
        <v>471.8</v>
      </c>
      <c r="H900" s="68"/>
      <c r="I900" s="68">
        <f>G900+H900</f>
        <v>471.8</v>
      </c>
    </row>
    <row r="901" spans="1:9" ht="48" x14ac:dyDescent="0.2">
      <c r="A901" s="73" t="s">
        <v>437</v>
      </c>
      <c r="B901" s="11" t="s">
        <v>41</v>
      </c>
      <c r="C901" s="13" t="s">
        <v>12</v>
      </c>
      <c r="D901" s="13" t="s">
        <v>12</v>
      </c>
      <c r="E901" s="11" t="s">
        <v>296</v>
      </c>
      <c r="F901" s="11" t="s">
        <v>188</v>
      </c>
      <c r="G901" s="26">
        <f t="shared" ref="G901:I902" si="318">G902</f>
        <v>5.2</v>
      </c>
      <c r="H901" s="26">
        <f t="shared" si="318"/>
        <v>0</v>
      </c>
      <c r="I901" s="26">
        <f t="shared" si="318"/>
        <v>5.2</v>
      </c>
    </row>
    <row r="902" spans="1:9" ht="24" x14ac:dyDescent="0.2">
      <c r="A902" s="5" t="s">
        <v>189</v>
      </c>
      <c r="B902" s="11" t="s">
        <v>41</v>
      </c>
      <c r="C902" s="13" t="s">
        <v>12</v>
      </c>
      <c r="D902" s="13" t="s">
        <v>12</v>
      </c>
      <c r="E902" s="11" t="s">
        <v>296</v>
      </c>
      <c r="F902" s="11" t="s">
        <v>187</v>
      </c>
      <c r="G902" s="26">
        <f t="shared" si="318"/>
        <v>5.2</v>
      </c>
      <c r="H902" s="26">
        <f t="shared" si="318"/>
        <v>0</v>
      </c>
      <c r="I902" s="26">
        <f t="shared" si="318"/>
        <v>5.2</v>
      </c>
    </row>
    <row r="903" spans="1:9" ht="38.25" x14ac:dyDescent="0.2">
      <c r="A903" s="75" t="s">
        <v>396</v>
      </c>
      <c r="B903" s="66" t="s">
        <v>41</v>
      </c>
      <c r="C903" s="67" t="s">
        <v>12</v>
      </c>
      <c r="D903" s="67" t="s">
        <v>12</v>
      </c>
      <c r="E903" s="66" t="s">
        <v>296</v>
      </c>
      <c r="F903" s="66" t="s">
        <v>93</v>
      </c>
      <c r="G903" s="68">
        <v>5.2</v>
      </c>
      <c r="H903" s="68"/>
      <c r="I903" s="68">
        <f t="shared" ref="I903" si="319">G903+H903</f>
        <v>5.2</v>
      </c>
    </row>
    <row r="904" spans="1:9" ht="31.5" customHeight="1" x14ac:dyDescent="0.2">
      <c r="A904" s="108" t="s">
        <v>398</v>
      </c>
      <c r="B904" s="11" t="s">
        <v>41</v>
      </c>
      <c r="C904" s="10">
        <v>7</v>
      </c>
      <c r="D904" s="10">
        <v>7</v>
      </c>
      <c r="E904" s="11" t="s">
        <v>296</v>
      </c>
      <c r="F904" s="11" t="s">
        <v>190</v>
      </c>
      <c r="G904" s="26">
        <f t="shared" ref="G904:I905" si="320">G905</f>
        <v>466.6</v>
      </c>
      <c r="H904" s="26">
        <f t="shared" si="320"/>
        <v>0</v>
      </c>
      <c r="I904" s="26">
        <f t="shared" si="320"/>
        <v>466.6</v>
      </c>
    </row>
    <row r="905" spans="1:9" ht="33" customHeight="1" x14ac:dyDescent="0.2">
      <c r="A905" s="108" t="s">
        <v>399</v>
      </c>
      <c r="B905" s="11" t="s">
        <v>41</v>
      </c>
      <c r="C905" s="10">
        <v>7</v>
      </c>
      <c r="D905" s="10">
        <v>7</v>
      </c>
      <c r="E905" s="11" t="s">
        <v>296</v>
      </c>
      <c r="F905" s="11" t="s">
        <v>191</v>
      </c>
      <c r="G905" s="26">
        <f t="shared" si="320"/>
        <v>466.6</v>
      </c>
      <c r="H905" s="26">
        <f t="shared" si="320"/>
        <v>0</v>
      </c>
      <c r="I905" s="26">
        <f t="shared" si="320"/>
        <v>466.6</v>
      </c>
    </row>
    <row r="906" spans="1:9" ht="30" customHeight="1" x14ac:dyDescent="0.2">
      <c r="A906" s="79" t="s">
        <v>393</v>
      </c>
      <c r="B906" s="66" t="s">
        <v>41</v>
      </c>
      <c r="C906" s="71">
        <v>7</v>
      </c>
      <c r="D906" s="71">
        <v>7</v>
      </c>
      <c r="E906" s="66" t="s">
        <v>296</v>
      </c>
      <c r="F906" s="66" t="s">
        <v>91</v>
      </c>
      <c r="G906" s="68">
        <v>466.6</v>
      </c>
      <c r="H906" s="68"/>
      <c r="I906" s="68">
        <f t="shared" ref="I906" si="321">G906+H906</f>
        <v>466.6</v>
      </c>
    </row>
    <row r="907" spans="1:9" ht="25.5" x14ac:dyDescent="0.2">
      <c r="A907" s="108" t="s">
        <v>294</v>
      </c>
      <c r="B907" s="11" t="s">
        <v>41</v>
      </c>
      <c r="C907" s="10">
        <v>7</v>
      </c>
      <c r="D907" s="10">
        <v>7</v>
      </c>
      <c r="E907" s="11" t="s">
        <v>295</v>
      </c>
      <c r="F907" s="11"/>
      <c r="G907" s="26">
        <f t="shared" ref="G907:I909" si="322">G908</f>
        <v>70.8</v>
      </c>
      <c r="H907" s="26">
        <f t="shared" si="322"/>
        <v>0</v>
      </c>
      <c r="I907" s="26">
        <f t="shared" si="322"/>
        <v>70.8</v>
      </c>
    </row>
    <row r="908" spans="1:9" ht="29.25" customHeight="1" x14ac:dyDescent="0.2">
      <c r="A908" s="108" t="s">
        <v>398</v>
      </c>
      <c r="B908" s="11" t="s">
        <v>41</v>
      </c>
      <c r="C908" s="10">
        <v>7</v>
      </c>
      <c r="D908" s="10">
        <v>7</v>
      </c>
      <c r="E908" s="11" t="s">
        <v>295</v>
      </c>
      <c r="F908" s="11" t="s">
        <v>190</v>
      </c>
      <c r="G908" s="26">
        <f t="shared" si="322"/>
        <v>70.8</v>
      </c>
      <c r="H908" s="26">
        <f t="shared" si="322"/>
        <v>0</v>
      </c>
      <c r="I908" s="26">
        <f t="shared" si="322"/>
        <v>70.8</v>
      </c>
    </row>
    <row r="909" spans="1:9" ht="36.75" customHeight="1" x14ac:dyDescent="0.2">
      <c r="A909" s="108" t="s">
        <v>399</v>
      </c>
      <c r="B909" s="11" t="s">
        <v>41</v>
      </c>
      <c r="C909" s="10">
        <v>7</v>
      </c>
      <c r="D909" s="10">
        <v>7</v>
      </c>
      <c r="E909" s="11" t="s">
        <v>295</v>
      </c>
      <c r="F909" s="11" t="s">
        <v>191</v>
      </c>
      <c r="G909" s="26">
        <f t="shared" si="322"/>
        <v>70.8</v>
      </c>
      <c r="H909" s="26">
        <f t="shared" si="322"/>
        <v>0</v>
      </c>
      <c r="I909" s="26">
        <f t="shared" si="322"/>
        <v>70.8</v>
      </c>
    </row>
    <row r="910" spans="1:9" ht="38.25" x14ac:dyDescent="0.2">
      <c r="A910" s="79" t="s">
        <v>393</v>
      </c>
      <c r="B910" s="66" t="s">
        <v>41</v>
      </c>
      <c r="C910" s="71">
        <v>7</v>
      </c>
      <c r="D910" s="71">
        <v>7</v>
      </c>
      <c r="E910" s="66" t="s">
        <v>295</v>
      </c>
      <c r="F910" s="66" t="s">
        <v>91</v>
      </c>
      <c r="G910" s="68">
        <v>70.8</v>
      </c>
      <c r="H910" s="68"/>
      <c r="I910" s="68">
        <f t="shared" ref="I910" si="323">G910+H910</f>
        <v>70.8</v>
      </c>
    </row>
    <row r="911" spans="1:9" ht="25.5" x14ac:dyDescent="0.2">
      <c r="A911" s="108" t="s">
        <v>292</v>
      </c>
      <c r="B911" s="11" t="s">
        <v>41</v>
      </c>
      <c r="C911" s="10">
        <v>7</v>
      </c>
      <c r="D911" s="10">
        <v>7</v>
      </c>
      <c r="E911" s="11" t="s">
        <v>293</v>
      </c>
      <c r="F911" s="11"/>
      <c r="G911" s="26">
        <f t="shared" ref="G911:I913" si="324">G912</f>
        <v>423.6</v>
      </c>
      <c r="H911" s="26">
        <f t="shared" si="324"/>
        <v>0</v>
      </c>
      <c r="I911" s="26">
        <f t="shared" si="324"/>
        <v>423.6</v>
      </c>
    </row>
    <row r="912" spans="1:9" ht="38.25" x14ac:dyDescent="0.2">
      <c r="A912" s="108" t="s">
        <v>398</v>
      </c>
      <c r="B912" s="11" t="s">
        <v>41</v>
      </c>
      <c r="C912" s="10">
        <v>7</v>
      </c>
      <c r="D912" s="10">
        <v>7</v>
      </c>
      <c r="E912" s="11" t="s">
        <v>293</v>
      </c>
      <c r="F912" s="11" t="s">
        <v>190</v>
      </c>
      <c r="G912" s="26">
        <f t="shared" si="324"/>
        <v>423.6</v>
      </c>
      <c r="H912" s="26">
        <f t="shared" si="324"/>
        <v>0</v>
      </c>
      <c r="I912" s="26">
        <f t="shared" si="324"/>
        <v>423.6</v>
      </c>
    </row>
    <row r="913" spans="1:9" ht="36.75" customHeight="1" x14ac:dyDescent="0.2">
      <c r="A913" s="108" t="s">
        <v>399</v>
      </c>
      <c r="B913" s="11" t="s">
        <v>41</v>
      </c>
      <c r="C913" s="10">
        <v>7</v>
      </c>
      <c r="D913" s="10">
        <v>7</v>
      </c>
      <c r="E913" s="11" t="s">
        <v>293</v>
      </c>
      <c r="F913" s="11" t="s">
        <v>191</v>
      </c>
      <c r="G913" s="26">
        <f t="shared" si="324"/>
        <v>423.6</v>
      </c>
      <c r="H913" s="26">
        <f t="shared" si="324"/>
        <v>0</v>
      </c>
      <c r="I913" s="26">
        <f t="shared" si="324"/>
        <v>423.6</v>
      </c>
    </row>
    <row r="914" spans="1:9" ht="33" customHeight="1" x14ac:dyDescent="0.2">
      <c r="A914" s="79" t="s">
        <v>393</v>
      </c>
      <c r="B914" s="66" t="s">
        <v>41</v>
      </c>
      <c r="C914" s="71">
        <v>7</v>
      </c>
      <c r="D914" s="71">
        <v>7</v>
      </c>
      <c r="E914" s="66" t="s">
        <v>293</v>
      </c>
      <c r="F914" s="66" t="s">
        <v>91</v>
      </c>
      <c r="G914" s="68">
        <v>423.6</v>
      </c>
      <c r="H914" s="68"/>
      <c r="I914" s="68">
        <f t="shared" ref="I914" si="325">G914+H914</f>
        <v>423.6</v>
      </c>
    </row>
    <row r="915" spans="1:9" ht="25.5" x14ac:dyDescent="0.2">
      <c r="A915" s="108" t="s">
        <v>290</v>
      </c>
      <c r="B915" s="11" t="s">
        <v>41</v>
      </c>
      <c r="C915" s="10">
        <v>7</v>
      </c>
      <c r="D915" s="10">
        <v>7</v>
      </c>
      <c r="E915" s="11" t="s">
        <v>291</v>
      </c>
      <c r="F915" s="11"/>
      <c r="G915" s="26">
        <f t="shared" ref="G915:I917" si="326">G916</f>
        <v>506.3</v>
      </c>
      <c r="H915" s="26">
        <f t="shared" si="326"/>
        <v>0</v>
      </c>
      <c r="I915" s="26">
        <f t="shared" si="326"/>
        <v>506.3</v>
      </c>
    </row>
    <row r="916" spans="1:9" ht="38.25" x14ac:dyDescent="0.2">
      <c r="A916" s="108" t="s">
        <v>398</v>
      </c>
      <c r="B916" s="11" t="s">
        <v>41</v>
      </c>
      <c r="C916" s="10">
        <v>7</v>
      </c>
      <c r="D916" s="10">
        <v>7</v>
      </c>
      <c r="E916" s="11" t="s">
        <v>291</v>
      </c>
      <c r="F916" s="11" t="s">
        <v>190</v>
      </c>
      <c r="G916" s="26">
        <f t="shared" si="326"/>
        <v>506.3</v>
      </c>
      <c r="H916" s="26">
        <f t="shared" si="326"/>
        <v>0</v>
      </c>
      <c r="I916" s="26">
        <f t="shared" si="326"/>
        <v>506.3</v>
      </c>
    </row>
    <row r="917" spans="1:9" ht="35.25" customHeight="1" x14ac:dyDescent="0.2">
      <c r="A917" s="108" t="s">
        <v>399</v>
      </c>
      <c r="B917" s="11" t="s">
        <v>41</v>
      </c>
      <c r="C917" s="10">
        <v>7</v>
      </c>
      <c r="D917" s="10">
        <v>7</v>
      </c>
      <c r="E917" s="11" t="s">
        <v>291</v>
      </c>
      <c r="F917" s="11" t="s">
        <v>191</v>
      </c>
      <c r="G917" s="26">
        <f t="shared" si="326"/>
        <v>506.3</v>
      </c>
      <c r="H917" s="26">
        <f t="shared" si="326"/>
        <v>0</v>
      </c>
      <c r="I917" s="26">
        <f t="shared" si="326"/>
        <v>506.3</v>
      </c>
    </row>
    <row r="918" spans="1:9" ht="38.25" x14ac:dyDescent="0.2">
      <c r="A918" s="79" t="s">
        <v>393</v>
      </c>
      <c r="B918" s="66" t="s">
        <v>41</v>
      </c>
      <c r="C918" s="71">
        <v>7</v>
      </c>
      <c r="D918" s="71">
        <v>7</v>
      </c>
      <c r="E918" s="66" t="s">
        <v>291</v>
      </c>
      <c r="F918" s="66" t="s">
        <v>91</v>
      </c>
      <c r="G918" s="68">
        <v>506.3</v>
      </c>
      <c r="H918" s="68"/>
      <c r="I918" s="68">
        <f t="shared" ref="I918" si="327">G918+H918</f>
        <v>506.3</v>
      </c>
    </row>
    <row r="919" spans="1:9" ht="38.25" x14ac:dyDescent="0.2">
      <c r="A919" s="108" t="s">
        <v>289</v>
      </c>
      <c r="B919" s="11" t="s">
        <v>41</v>
      </c>
      <c r="C919" s="10">
        <v>7</v>
      </c>
      <c r="D919" s="10">
        <v>7</v>
      </c>
      <c r="E919" s="11" t="s">
        <v>288</v>
      </c>
      <c r="F919" s="11"/>
      <c r="G919" s="26">
        <f t="shared" ref="G919:I921" si="328">G920</f>
        <v>51.5</v>
      </c>
      <c r="H919" s="26">
        <f t="shared" si="328"/>
        <v>0</v>
      </c>
      <c r="I919" s="26">
        <f t="shared" si="328"/>
        <v>51.5</v>
      </c>
    </row>
    <row r="920" spans="1:9" ht="38.25" x14ac:dyDescent="0.2">
      <c r="A920" s="108" t="s">
        <v>398</v>
      </c>
      <c r="B920" s="11" t="s">
        <v>41</v>
      </c>
      <c r="C920" s="10">
        <v>7</v>
      </c>
      <c r="D920" s="10">
        <v>7</v>
      </c>
      <c r="E920" s="11" t="s">
        <v>288</v>
      </c>
      <c r="F920" s="11" t="s">
        <v>190</v>
      </c>
      <c r="G920" s="26">
        <f t="shared" si="328"/>
        <v>51.5</v>
      </c>
      <c r="H920" s="26">
        <f t="shared" si="328"/>
        <v>0</v>
      </c>
      <c r="I920" s="26">
        <f t="shared" si="328"/>
        <v>51.5</v>
      </c>
    </row>
    <row r="921" spans="1:9" ht="32.25" customHeight="1" x14ac:dyDescent="0.2">
      <c r="A921" s="108" t="s">
        <v>399</v>
      </c>
      <c r="B921" s="11" t="s">
        <v>41</v>
      </c>
      <c r="C921" s="10">
        <v>7</v>
      </c>
      <c r="D921" s="10">
        <v>7</v>
      </c>
      <c r="E921" s="11" t="s">
        <v>288</v>
      </c>
      <c r="F921" s="11" t="s">
        <v>191</v>
      </c>
      <c r="G921" s="26">
        <f t="shared" si="328"/>
        <v>51.5</v>
      </c>
      <c r="H921" s="26">
        <f t="shared" si="328"/>
        <v>0</v>
      </c>
      <c r="I921" s="26">
        <f t="shared" si="328"/>
        <v>51.5</v>
      </c>
    </row>
    <row r="922" spans="1:9" ht="28.5" customHeight="1" x14ac:dyDescent="0.2">
      <c r="A922" s="79" t="s">
        <v>393</v>
      </c>
      <c r="B922" s="66" t="s">
        <v>41</v>
      </c>
      <c r="C922" s="71">
        <v>7</v>
      </c>
      <c r="D922" s="71">
        <v>7</v>
      </c>
      <c r="E922" s="66" t="s">
        <v>288</v>
      </c>
      <c r="F922" s="66" t="s">
        <v>91</v>
      </c>
      <c r="G922" s="68">
        <v>51.5</v>
      </c>
      <c r="H922" s="68"/>
      <c r="I922" s="68">
        <f t="shared" ref="I922" si="329">G922+H922</f>
        <v>51.5</v>
      </c>
    </row>
    <row r="923" spans="1:9" ht="25.5" x14ac:dyDescent="0.2">
      <c r="A923" s="108" t="s">
        <v>287</v>
      </c>
      <c r="B923" s="11" t="s">
        <v>41</v>
      </c>
      <c r="C923" s="10">
        <v>7</v>
      </c>
      <c r="D923" s="10">
        <v>7</v>
      </c>
      <c r="E923" s="11" t="s">
        <v>285</v>
      </c>
      <c r="F923" s="11"/>
      <c r="G923" s="26">
        <f t="shared" ref="G923:I924" si="330">G924</f>
        <v>2104</v>
      </c>
      <c r="H923" s="26">
        <f t="shared" si="330"/>
        <v>0</v>
      </c>
      <c r="I923" s="26">
        <f t="shared" si="330"/>
        <v>2104</v>
      </c>
    </row>
    <row r="924" spans="1:9" ht="24" x14ac:dyDescent="0.2">
      <c r="A924" s="121" t="s">
        <v>400</v>
      </c>
      <c r="B924" s="11" t="s">
        <v>41</v>
      </c>
      <c r="C924" s="10">
        <v>7</v>
      </c>
      <c r="D924" s="10">
        <v>7</v>
      </c>
      <c r="E924" s="11" t="s">
        <v>285</v>
      </c>
      <c r="F924" s="11" t="s">
        <v>196</v>
      </c>
      <c r="G924" s="26">
        <f t="shared" si="330"/>
        <v>2104</v>
      </c>
      <c r="H924" s="26">
        <f t="shared" si="330"/>
        <v>0</v>
      </c>
      <c r="I924" s="26">
        <f t="shared" si="330"/>
        <v>2104</v>
      </c>
    </row>
    <row r="925" spans="1:9" ht="18" customHeight="1" x14ac:dyDescent="0.2">
      <c r="A925" s="75" t="s">
        <v>286</v>
      </c>
      <c r="B925" s="66" t="s">
        <v>41</v>
      </c>
      <c r="C925" s="71">
        <v>7</v>
      </c>
      <c r="D925" s="71">
        <v>7</v>
      </c>
      <c r="E925" s="66" t="s">
        <v>285</v>
      </c>
      <c r="F925" s="66" t="s">
        <v>145</v>
      </c>
      <c r="G925" s="68">
        <v>2104</v>
      </c>
      <c r="H925" s="68"/>
      <c r="I925" s="68">
        <f t="shared" ref="I925" si="331">G925+H925</f>
        <v>2104</v>
      </c>
    </row>
    <row r="926" spans="1:9" ht="25.5" x14ac:dyDescent="0.2">
      <c r="A926" s="108" t="s">
        <v>227</v>
      </c>
      <c r="B926" s="11" t="s">
        <v>41</v>
      </c>
      <c r="C926" s="10">
        <v>7</v>
      </c>
      <c r="D926" s="10">
        <v>7</v>
      </c>
      <c r="E926" s="11" t="s">
        <v>261</v>
      </c>
      <c r="F926" s="11"/>
      <c r="G926" s="26">
        <f t="shared" ref="G926:I929" si="332">G927</f>
        <v>288.10000000000002</v>
      </c>
      <c r="H926" s="26">
        <f t="shared" si="332"/>
        <v>0</v>
      </c>
      <c r="I926" s="26">
        <f t="shared" si="332"/>
        <v>288.10000000000002</v>
      </c>
    </row>
    <row r="927" spans="1:9" ht="25.5" x14ac:dyDescent="0.2">
      <c r="A927" s="108" t="s">
        <v>474</v>
      </c>
      <c r="B927" s="11" t="s">
        <v>41</v>
      </c>
      <c r="C927" s="10">
        <v>7</v>
      </c>
      <c r="D927" s="10">
        <v>7</v>
      </c>
      <c r="E927" s="11" t="s">
        <v>307</v>
      </c>
      <c r="F927" s="11"/>
      <c r="G927" s="26">
        <f t="shared" si="332"/>
        <v>288.10000000000002</v>
      </c>
      <c r="H927" s="26">
        <f t="shared" si="332"/>
        <v>0</v>
      </c>
      <c r="I927" s="26">
        <f t="shared" si="332"/>
        <v>288.10000000000002</v>
      </c>
    </row>
    <row r="928" spans="1:9" ht="38.25" x14ac:dyDescent="0.2">
      <c r="A928" s="108" t="s">
        <v>398</v>
      </c>
      <c r="B928" s="11" t="s">
        <v>41</v>
      </c>
      <c r="C928" s="10">
        <v>7</v>
      </c>
      <c r="D928" s="10">
        <v>7</v>
      </c>
      <c r="E928" s="11" t="s">
        <v>307</v>
      </c>
      <c r="F928" s="11" t="s">
        <v>190</v>
      </c>
      <c r="G928" s="26">
        <f t="shared" si="332"/>
        <v>288.10000000000002</v>
      </c>
      <c r="H928" s="26">
        <f t="shared" si="332"/>
        <v>0</v>
      </c>
      <c r="I928" s="26">
        <f t="shared" si="332"/>
        <v>288.10000000000002</v>
      </c>
    </row>
    <row r="929" spans="1:9" ht="33" customHeight="1" x14ac:dyDescent="0.2">
      <c r="A929" s="108" t="s">
        <v>399</v>
      </c>
      <c r="B929" s="11" t="s">
        <v>41</v>
      </c>
      <c r="C929" s="10">
        <v>7</v>
      </c>
      <c r="D929" s="10">
        <v>7</v>
      </c>
      <c r="E929" s="11" t="s">
        <v>307</v>
      </c>
      <c r="F929" s="11" t="s">
        <v>191</v>
      </c>
      <c r="G929" s="26">
        <f t="shared" si="332"/>
        <v>288.10000000000002</v>
      </c>
      <c r="H929" s="26">
        <f t="shared" si="332"/>
        <v>0</v>
      </c>
      <c r="I929" s="26">
        <f t="shared" si="332"/>
        <v>288.10000000000002</v>
      </c>
    </row>
    <row r="930" spans="1:9" ht="38.25" x14ac:dyDescent="0.2">
      <c r="A930" s="79" t="s">
        <v>393</v>
      </c>
      <c r="B930" s="66" t="s">
        <v>41</v>
      </c>
      <c r="C930" s="71">
        <v>7</v>
      </c>
      <c r="D930" s="71">
        <v>7</v>
      </c>
      <c r="E930" s="66" t="s">
        <v>307</v>
      </c>
      <c r="F930" s="66" t="s">
        <v>91</v>
      </c>
      <c r="G930" s="68">
        <v>288.10000000000002</v>
      </c>
      <c r="H930" s="68"/>
      <c r="I930" s="68">
        <f t="shared" ref="I930" si="333">G930+H930</f>
        <v>288.10000000000002</v>
      </c>
    </row>
    <row r="931" spans="1:9" ht="38.25" x14ac:dyDescent="0.2">
      <c r="A931" s="108" t="s">
        <v>277</v>
      </c>
      <c r="B931" s="11" t="s">
        <v>41</v>
      </c>
      <c r="C931" s="10">
        <v>7</v>
      </c>
      <c r="D931" s="10">
        <v>7</v>
      </c>
      <c r="E931" s="11" t="s">
        <v>273</v>
      </c>
      <c r="F931" s="11"/>
      <c r="G931" s="26">
        <f t="shared" ref="G931:I934" si="334">G932</f>
        <v>80</v>
      </c>
      <c r="H931" s="26">
        <f t="shared" si="334"/>
        <v>0</v>
      </c>
      <c r="I931" s="26">
        <f t="shared" si="334"/>
        <v>80</v>
      </c>
    </row>
    <row r="932" spans="1:9" ht="25.5" x14ac:dyDescent="0.2">
      <c r="A932" s="108" t="s">
        <v>284</v>
      </c>
      <c r="B932" s="11" t="s">
        <v>41</v>
      </c>
      <c r="C932" s="10">
        <v>7</v>
      </c>
      <c r="D932" s="10">
        <v>7</v>
      </c>
      <c r="E932" s="11" t="s">
        <v>283</v>
      </c>
      <c r="F932" s="11"/>
      <c r="G932" s="26">
        <f t="shared" si="334"/>
        <v>80</v>
      </c>
      <c r="H932" s="26">
        <f t="shared" si="334"/>
        <v>0</v>
      </c>
      <c r="I932" s="26">
        <f t="shared" si="334"/>
        <v>80</v>
      </c>
    </row>
    <row r="933" spans="1:9" ht="38.25" x14ac:dyDescent="0.2">
      <c r="A933" s="108" t="s">
        <v>398</v>
      </c>
      <c r="B933" s="11" t="s">
        <v>41</v>
      </c>
      <c r="C933" s="10">
        <v>7</v>
      </c>
      <c r="D933" s="10">
        <v>7</v>
      </c>
      <c r="E933" s="11" t="s">
        <v>283</v>
      </c>
      <c r="F933" s="11" t="s">
        <v>190</v>
      </c>
      <c r="G933" s="26">
        <f t="shared" si="334"/>
        <v>80</v>
      </c>
      <c r="H933" s="26">
        <f t="shared" si="334"/>
        <v>0</v>
      </c>
      <c r="I933" s="26">
        <f t="shared" si="334"/>
        <v>80</v>
      </c>
    </row>
    <row r="934" spans="1:9" ht="33" customHeight="1" x14ac:dyDescent="0.2">
      <c r="A934" s="108" t="s">
        <v>399</v>
      </c>
      <c r="B934" s="11" t="s">
        <v>41</v>
      </c>
      <c r="C934" s="10">
        <v>7</v>
      </c>
      <c r="D934" s="10">
        <v>7</v>
      </c>
      <c r="E934" s="11" t="s">
        <v>283</v>
      </c>
      <c r="F934" s="11" t="s">
        <v>191</v>
      </c>
      <c r="G934" s="26">
        <f t="shared" si="334"/>
        <v>80</v>
      </c>
      <c r="H934" s="26">
        <f t="shared" si="334"/>
        <v>0</v>
      </c>
      <c r="I934" s="26">
        <f t="shared" si="334"/>
        <v>80</v>
      </c>
    </row>
    <row r="935" spans="1:9" ht="38.25" x14ac:dyDescent="0.2">
      <c r="A935" s="79" t="s">
        <v>393</v>
      </c>
      <c r="B935" s="66" t="s">
        <v>41</v>
      </c>
      <c r="C935" s="71">
        <v>7</v>
      </c>
      <c r="D935" s="71">
        <v>7</v>
      </c>
      <c r="E935" s="66" t="s">
        <v>283</v>
      </c>
      <c r="F935" s="66" t="s">
        <v>91</v>
      </c>
      <c r="G935" s="68">
        <v>80</v>
      </c>
      <c r="H935" s="68"/>
      <c r="I935" s="68">
        <f t="shared" ref="I935" si="335">G935+H935</f>
        <v>80</v>
      </c>
    </row>
    <row r="936" spans="1:9" x14ac:dyDescent="0.2">
      <c r="A936" s="91" t="s">
        <v>603</v>
      </c>
      <c r="B936" s="11" t="s">
        <v>41</v>
      </c>
      <c r="C936" s="10">
        <v>7</v>
      </c>
      <c r="D936" s="10">
        <v>7</v>
      </c>
      <c r="E936" s="11" t="s">
        <v>602</v>
      </c>
      <c r="F936" s="11"/>
      <c r="G936" s="26">
        <f>G937</f>
        <v>0</v>
      </c>
      <c r="H936" s="26">
        <f t="shared" ref="H936:I938" si="336">H937</f>
        <v>1930.4</v>
      </c>
      <c r="I936" s="26">
        <f t="shared" si="336"/>
        <v>1930.4</v>
      </c>
    </row>
    <row r="937" spans="1:9" ht="30" customHeight="1" x14ac:dyDescent="0.2">
      <c r="A937" s="108" t="s">
        <v>398</v>
      </c>
      <c r="B937" s="11" t="s">
        <v>41</v>
      </c>
      <c r="C937" s="10">
        <v>7</v>
      </c>
      <c r="D937" s="10">
        <v>7</v>
      </c>
      <c r="E937" s="11" t="s">
        <v>602</v>
      </c>
      <c r="F937" s="11" t="s">
        <v>190</v>
      </c>
      <c r="G937" s="26">
        <f>G938</f>
        <v>0</v>
      </c>
      <c r="H937" s="26">
        <f t="shared" si="336"/>
        <v>1930.4</v>
      </c>
      <c r="I937" s="26">
        <f t="shared" si="336"/>
        <v>1930.4</v>
      </c>
    </row>
    <row r="938" spans="1:9" ht="27.75" customHeight="1" x14ac:dyDescent="0.2">
      <c r="A938" s="108" t="s">
        <v>399</v>
      </c>
      <c r="B938" s="11" t="s">
        <v>41</v>
      </c>
      <c r="C938" s="10">
        <v>7</v>
      </c>
      <c r="D938" s="10">
        <v>7</v>
      </c>
      <c r="E938" s="11" t="s">
        <v>602</v>
      </c>
      <c r="F938" s="11" t="s">
        <v>191</v>
      </c>
      <c r="G938" s="26">
        <f>G939</f>
        <v>0</v>
      </c>
      <c r="H938" s="26">
        <f t="shared" si="336"/>
        <v>1930.4</v>
      </c>
      <c r="I938" s="26">
        <f t="shared" si="336"/>
        <v>1930.4</v>
      </c>
    </row>
    <row r="939" spans="1:9" ht="30" customHeight="1" x14ac:dyDescent="0.2">
      <c r="A939" s="79" t="s">
        <v>393</v>
      </c>
      <c r="B939" s="66" t="s">
        <v>41</v>
      </c>
      <c r="C939" s="71">
        <v>7</v>
      </c>
      <c r="D939" s="71">
        <v>7</v>
      </c>
      <c r="E939" s="66" t="s">
        <v>602</v>
      </c>
      <c r="F939" s="66" t="s">
        <v>91</v>
      </c>
      <c r="G939" s="68"/>
      <c r="H939" s="68">
        <v>1930.4</v>
      </c>
      <c r="I939" s="68">
        <f>G939+H939</f>
        <v>1930.4</v>
      </c>
    </row>
    <row r="940" spans="1:9" ht="24" x14ac:dyDescent="0.2">
      <c r="A940" s="5" t="s">
        <v>522</v>
      </c>
      <c r="B940" s="11" t="s">
        <v>41</v>
      </c>
      <c r="C940" s="10">
        <v>7</v>
      </c>
      <c r="D940" s="10">
        <v>7</v>
      </c>
      <c r="E940" s="11" t="s">
        <v>543</v>
      </c>
      <c r="F940" s="11"/>
      <c r="G940" s="26">
        <f>G941</f>
        <v>0</v>
      </c>
      <c r="H940" s="26">
        <f>H941</f>
        <v>3025</v>
      </c>
      <c r="I940" s="26">
        <f>I941</f>
        <v>3025</v>
      </c>
    </row>
    <row r="941" spans="1:9" ht="24" x14ac:dyDescent="0.2">
      <c r="A941" s="5" t="s">
        <v>299</v>
      </c>
      <c r="B941" s="11" t="s">
        <v>41</v>
      </c>
      <c r="C941" s="10">
        <v>7</v>
      </c>
      <c r="D941" s="10">
        <v>7</v>
      </c>
      <c r="E941" s="11" t="s">
        <v>544</v>
      </c>
      <c r="F941" s="11"/>
      <c r="G941" s="26">
        <f t="shared" ref="G941:I941" si="337">G944</f>
        <v>0</v>
      </c>
      <c r="H941" s="26">
        <f t="shared" si="337"/>
        <v>3025</v>
      </c>
      <c r="I941" s="26">
        <f t="shared" si="337"/>
        <v>3025</v>
      </c>
    </row>
    <row r="942" spans="1:9" ht="38.25" x14ac:dyDescent="0.2">
      <c r="A942" s="108" t="s">
        <v>398</v>
      </c>
      <c r="B942" s="11" t="s">
        <v>41</v>
      </c>
      <c r="C942" s="10">
        <v>7</v>
      </c>
      <c r="D942" s="10">
        <v>7</v>
      </c>
      <c r="E942" s="11" t="s">
        <v>544</v>
      </c>
      <c r="F942" s="11" t="s">
        <v>190</v>
      </c>
      <c r="G942" s="26">
        <f t="shared" ref="G942:I943" si="338">G943</f>
        <v>0</v>
      </c>
      <c r="H942" s="26">
        <f t="shared" si="338"/>
        <v>3025</v>
      </c>
      <c r="I942" s="26">
        <f t="shared" si="338"/>
        <v>3025</v>
      </c>
    </row>
    <row r="943" spans="1:9" ht="32.25" customHeight="1" x14ac:dyDescent="0.2">
      <c r="A943" s="108" t="s">
        <v>399</v>
      </c>
      <c r="B943" s="11" t="s">
        <v>41</v>
      </c>
      <c r="C943" s="10">
        <v>7</v>
      </c>
      <c r="D943" s="10">
        <v>7</v>
      </c>
      <c r="E943" s="11" t="s">
        <v>544</v>
      </c>
      <c r="F943" s="11" t="s">
        <v>191</v>
      </c>
      <c r="G943" s="26">
        <f t="shared" si="338"/>
        <v>0</v>
      </c>
      <c r="H943" s="26">
        <f t="shared" si="338"/>
        <v>3025</v>
      </c>
      <c r="I943" s="26">
        <f t="shared" si="338"/>
        <v>3025</v>
      </c>
    </row>
    <row r="944" spans="1:9" ht="27.75" customHeight="1" x14ac:dyDescent="0.2">
      <c r="A944" s="79" t="s">
        <v>393</v>
      </c>
      <c r="B944" s="66" t="s">
        <v>41</v>
      </c>
      <c r="C944" s="71">
        <v>7</v>
      </c>
      <c r="D944" s="71">
        <v>7</v>
      </c>
      <c r="E944" s="66" t="s">
        <v>544</v>
      </c>
      <c r="F944" s="66" t="s">
        <v>91</v>
      </c>
      <c r="G944" s="68">
        <v>0</v>
      </c>
      <c r="H944" s="68">
        <v>3025</v>
      </c>
      <c r="I944" s="68">
        <f>G944+H944</f>
        <v>3025</v>
      </c>
    </row>
    <row r="945" spans="1:9" x14ac:dyDescent="0.2">
      <c r="A945" s="5" t="s">
        <v>22</v>
      </c>
      <c r="B945" s="11" t="s">
        <v>41</v>
      </c>
      <c r="C945" s="10">
        <v>7</v>
      </c>
      <c r="D945" s="10">
        <v>9</v>
      </c>
      <c r="E945" s="11" t="s">
        <v>7</v>
      </c>
      <c r="F945" s="11" t="s">
        <v>7</v>
      </c>
      <c r="G945" s="26">
        <f>G946</f>
        <v>41801.199999999997</v>
      </c>
      <c r="H945" s="26">
        <f>H946</f>
        <v>18600</v>
      </c>
      <c r="I945" s="26">
        <f>I946</f>
        <v>60401.2</v>
      </c>
    </row>
    <row r="946" spans="1:9" x14ac:dyDescent="0.2">
      <c r="A946" s="5" t="s">
        <v>162</v>
      </c>
      <c r="B946" s="11" t="s">
        <v>41</v>
      </c>
      <c r="C946" s="10">
        <v>7</v>
      </c>
      <c r="D946" s="10">
        <v>9</v>
      </c>
      <c r="E946" s="11" t="s">
        <v>161</v>
      </c>
      <c r="F946" s="11"/>
      <c r="G946" s="26">
        <f>G947+G956+G975+G966</f>
        <v>41801.199999999997</v>
      </c>
      <c r="H946" s="26">
        <f>H947+H956+H975+H966</f>
        <v>18600</v>
      </c>
      <c r="I946" s="26">
        <f>I947+I956+I975+I966</f>
        <v>60401.2</v>
      </c>
    </row>
    <row r="947" spans="1:9" ht="24" x14ac:dyDescent="0.2">
      <c r="A947" s="73" t="s">
        <v>164</v>
      </c>
      <c r="B947" s="11" t="s">
        <v>41</v>
      </c>
      <c r="C947" s="10">
        <v>7</v>
      </c>
      <c r="D947" s="10">
        <v>9</v>
      </c>
      <c r="E947" s="11" t="s">
        <v>165</v>
      </c>
      <c r="F947" s="11" t="s">
        <v>7</v>
      </c>
      <c r="G947" s="26">
        <f>G948+G952</f>
        <v>6120.5999999999995</v>
      </c>
      <c r="H947" s="26">
        <f>H948+H952</f>
        <v>0</v>
      </c>
      <c r="I947" s="26">
        <f>I948+I952</f>
        <v>6120.5999999999995</v>
      </c>
    </row>
    <row r="948" spans="1:9" ht="48" x14ac:dyDescent="0.2">
      <c r="A948" s="73" t="s">
        <v>437</v>
      </c>
      <c r="B948" s="11" t="s">
        <v>41</v>
      </c>
      <c r="C948" s="13" t="s">
        <v>12</v>
      </c>
      <c r="D948" s="13" t="s">
        <v>14</v>
      </c>
      <c r="E948" s="11" t="s">
        <v>165</v>
      </c>
      <c r="F948" s="11" t="s">
        <v>188</v>
      </c>
      <c r="G948" s="26">
        <f>G949</f>
        <v>5845.2</v>
      </c>
      <c r="H948" s="26">
        <f>H949</f>
        <v>0</v>
      </c>
      <c r="I948" s="26">
        <f>I949</f>
        <v>5845.2</v>
      </c>
    </row>
    <row r="949" spans="1:9" ht="24" x14ac:dyDescent="0.2">
      <c r="A949" s="5" t="s">
        <v>189</v>
      </c>
      <c r="B949" s="11" t="s">
        <v>41</v>
      </c>
      <c r="C949" s="13" t="s">
        <v>12</v>
      </c>
      <c r="D949" s="13" t="s">
        <v>14</v>
      </c>
      <c r="E949" s="11" t="s">
        <v>165</v>
      </c>
      <c r="F949" s="11" t="s">
        <v>187</v>
      </c>
      <c r="G949" s="26">
        <f>G950+G951</f>
        <v>5845.2</v>
      </c>
      <c r="H949" s="26">
        <f>H950+H951</f>
        <v>0</v>
      </c>
      <c r="I949" s="26">
        <f>I950+I951</f>
        <v>5845.2</v>
      </c>
    </row>
    <row r="950" spans="1:9" ht="38.25" x14ac:dyDescent="0.2">
      <c r="A950" s="75" t="s">
        <v>395</v>
      </c>
      <c r="B950" s="66" t="s">
        <v>41</v>
      </c>
      <c r="C950" s="67" t="s">
        <v>12</v>
      </c>
      <c r="D950" s="67" t="s">
        <v>14</v>
      </c>
      <c r="E950" s="66" t="s">
        <v>165</v>
      </c>
      <c r="F950" s="66" t="s">
        <v>92</v>
      </c>
      <c r="G950" s="68">
        <v>5705.2</v>
      </c>
      <c r="H950" s="68"/>
      <c r="I950" s="68">
        <f t="shared" ref="I950:I951" si="339">G950+H950</f>
        <v>5705.2</v>
      </c>
    </row>
    <row r="951" spans="1:9" ht="38.25" x14ac:dyDescent="0.2">
      <c r="A951" s="75" t="s">
        <v>396</v>
      </c>
      <c r="B951" s="66" t="s">
        <v>41</v>
      </c>
      <c r="C951" s="67" t="s">
        <v>12</v>
      </c>
      <c r="D951" s="67" t="s">
        <v>14</v>
      </c>
      <c r="E951" s="66" t="s">
        <v>165</v>
      </c>
      <c r="F951" s="66" t="s">
        <v>93</v>
      </c>
      <c r="G951" s="68">
        <v>140</v>
      </c>
      <c r="H951" s="68"/>
      <c r="I951" s="68">
        <f t="shared" si="339"/>
        <v>140</v>
      </c>
    </row>
    <row r="952" spans="1:9" ht="38.25" x14ac:dyDescent="0.2">
      <c r="A952" s="108" t="s">
        <v>398</v>
      </c>
      <c r="B952" s="11" t="s">
        <v>41</v>
      </c>
      <c r="C952" s="13" t="s">
        <v>12</v>
      </c>
      <c r="D952" s="13" t="s">
        <v>14</v>
      </c>
      <c r="E952" s="11" t="s">
        <v>165</v>
      </c>
      <c r="F952" s="11" t="s">
        <v>190</v>
      </c>
      <c r="G952" s="26">
        <f>G953</f>
        <v>275.39999999999998</v>
      </c>
      <c r="H952" s="26">
        <f>H953</f>
        <v>0</v>
      </c>
      <c r="I952" s="26">
        <f>I953</f>
        <v>275.39999999999998</v>
      </c>
    </row>
    <row r="953" spans="1:9" ht="36" customHeight="1" x14ac:dyDescent="0.2">
      <c r="A953" s="108" t="s">
        <v>399</v>
      </c>
      <c r="B953" s="11" t="s">
        <v>41</v>
      </c>
      <c r="C953" s="13" t="s">
        <v>12</v>
      </c>
      <c r="D953" s="13" t="s">
        <v>14</v>
      </c>
      <c r="E953" s="11" t="s">
        <v>165</v>
      </c>
      <c r="F953" s="11" t="s">
        <v>191</v>
      </c>
      <c r="G953" s="26">
        <f>G954+G955</f>
        <v>275.39999999999998</v>
      </c>
      <c r="H953" s="26">
        <f>H954+H955</f>
        <v>0</v>
      </c>
      <c r="I953" s="26">
        <f>I954+I955</f>
        <v>275.39999999999998</v>
      </c>
    </row>
    <row r="954" spans="1:9" ht="25.5" x14ac:dyDescent="0.2">
      <c r="A954" s="110" t="s">
        <v>121</v>
      </c>
      <c r="B954" s="66" t="s">
        <v>41</v>
      </c>
      <c r="C954" s="67" t="s">
        <v>12</v>
      </c>
      <c r="D954" s="67" t="s">
        <v>14</v>
      </c>
      <c r="E954" s="66" t="s">
        <v>165</v>
      </c>
      <c r="F954" s="66" t="s">
        <v>122</v>
      </c>
      <c r="G954" s="68">
        <v>97.6</v>
      </c>
      <c r="H954" s="68"/>
      <c r="I954" s="68">
        <f t="shared" ref="I954:I955" si="340">G954+H954</f>
        <v>97.6</v>
      </c>
    </row>
    <row r="955" spans="1:9" ht="30.75" customHeight="1" x14ac:dyDescent="0.2">
      <c r="A955" s="79" t="s">
        <v>393</v>
      </c>
      <c r="B955" s="66" t="s">
        <v>41</v>
      </c>
      <c r="C955" s="67" t="s">
        <v>12</v>
      </c>
      <c r="D955" s="67" t="s">
        <v>14</v>
      </c>
      <c r="E955" s="66" t="s">
        <v>165</v>
      </c>
      <c r="F955" s="66" t="s">
        <v>91</v>
      </c>
      <c r="G955" s="68">
        <v>177.8</v>
      </c>
      <c r="H955" s="68"/>
      <c r="I955" s="68">
        <f t="shared" si="340"/>
        <v>177.8</v>
      </c>
    </row>
    <row r="956" spans="1:9" ht="24" x14ac:dyDescent="0.2">
      <c r="A956" s="5" t="s">
        <v>233</v>
      </c>
      <c r="B956" s="11" t="s">
        <v>41</v>
      </c>
      <c r="C956" s="13" t="s">
        <v>12</v>
      </c>
      <c r="D956" s="13" t="s">
        <v>14</v>
      </c>
      <c r="E956" s="11" t="s">
        <v>234</v>
      </c>
      <c r="F956" s="11" t="s">
        <v>7</v>
      </c>
      <c r="G956" s="26">
        <f>G957+G961</f>
        <v>35581.5</v>
      </c>
      <c r="H956" s="26">
        <f>H957+H961</f>
        <v>18600</v>
      </c>
      <c r="I956" s="26">
        <f>I957+I961</f>
        <v>54181.5</v>
      </c>
    </row>
    <row r="957" spans="1:9" ht="48" x14ac:dyDescent="0.2">
      <c r="A957" s="73" t="s">
        <v>437</v>
      </c>
      <c r="B957" s="11" t="s">
        <v>41</v>
      </c>
      <c r="C957" s="13" t="s">
        <v>12</v>
      </c>
      <c r="D957" s="13" t="s">
        <v>14</v>
      </c>
      <c r="E957" s="11" t="s">
        <v>234</v>
      </c>
      <c r="F957" s="11" t="s">
        <v>188</v>
      </c>
      <c r="G957" s="26">
        <f>G958</f>
        <v>28721.899999999998</v>
      </c>
      <c r="H957" s="26">
        <f>H958</f>
        <v>18600</v>
      </c>
      <c r="I957" s="26">
        <f>I958</f>
        <v>47321.9</v>
      </c>
    </row>
    <row r="958" spans="1:9" ht="24" x14ac:dyDescent="0.2">
      <c r="A958" s="5" t="s">
        <v>532</v>
      </c>
      <c r="B958" s="11" t="s">
        <v>41</v>
      </c>
      <c r="C958" s="13" t="s">
        <v>12</v>
      </c>
      <c r="D958" s="13" t="s">
        <v>14</v>
      </c>
      <c r="E958" s="11" t="s">
        <v>234</v>
      </c>
      <c r="F958" s="11" t="s">
        <v>528</v>
      </c>
      <c r="G958" s="26">
        <f>SUM(G959:G960)</f>
        <v>28721.899999999998</v>
      </c>
      <c r="H958" s="26">
        <f>SUM(H959:H960)</f>
        <v>18600</v>
      </c>
      <c r="I958" s="26">
        <f>SUM(I959:I960)</f>
        <v>47321.9</v>
      </c>
    </row>
    <row r="959" spans="1:9" ht="30" customHeight="1" x14ac:dyDescent="0.2">
      <c r="A959" s="75" t="s">
        <v>533</v>
      </c>
      <c r="B959" s="66" t="s">
        <v>41</v>
      </c>
      <c r="C959" s="67" t="s">
        <v>12</v>
      </c>
      <c r="D959" s="67" t="s">
        <v>14</v>
      </c>
      <c r="E959" s="66" t="s">
        <v>234</v>
      </c>
      <c r="F959" s="66" t="s">
        <v>530</v>
      </c>
      <c r="G959" s="68">
        <v>28141.599999999999</v>
      </c>
      <c r="H959" s="68">
        <f>5389+1628+8771+2649+163</f>
        <v>18600</v>
      </c>
      <c r="I959" s="68">
        <f t="shared" ref="I959:I960" si="341">G959+H959</f>
        <v>46741.599999999999</v>
      </c>
    </row>
    <row r="960" spans="1:9" ht="32.25" customHeight="1" x14ac:dyDescent="0.2">
      <c r="A960" s="75" t="s">
        <v>535</v>
      </c>
      <c r="B960" s="66" t="s">
        <v>41</v>
      </c>
      <c r="C960" s="67" t="s">
        <v>12</v>
      </c>
      <c r="D960" s="67" t="s">
        <v>14</v>
      </c>
      <c r="E960" s="66" t="s">
        <v>234</v>
      </c>
      <c r="F960" s="66" t="s">
        <v>534</v>
      </c>
      <c r="G960" s="68">
        <v>580.29999999999995</v>
      </c>
      <c r="H960" s="68"/>
      <c r="I960" s="68">
        <f t="shared" si="341"/>
        <v>580.29999999999995</v>
      </c>
    </row>
    <row r="961" spans="1:9" ht="30" customHeight="1" x14ac:dyDescent="0.2">
      <c r="A961" s="108" t="s">
        <v>398</v>
      </c>
      <c r="B961" s="11" t="s">
        <v>41</v>
      </c>
      <c r="C961" s="13" t="s">
        <v>12</v>
      </c>
      <c r="D961" s="13" t="s">
        <v>14</v>
      </c>
      <c r="E961" s="11" t="s">
        <v>234</v>
      </c>
      <c r="F961" s="11" t="s">
        <v>190</v>
      </c>
      <c r="G961" s="26">
        <f>G962</f>
        <v>6859.6</v>
      </c>
      <c r="H961" s="26">
        <f>H962</f>
        <v>0</v>
      </c>
      <c r="I961" s="26">
        <f>I962</f>
        <v>6859.6</v>
      </c>
    </row>
    <row r="962" spans="1:9" ht="33.75" customHeight="1" x14ac:dyDescent="0.2">
      <c r="A962" s="108" t="s">
        <v>399</v>
      </c>
      <c r="B962" s="11" t="s">
        <v>41</v>
      </c>
      <c r="C962" s="13" t="s">
        <v>12</v>
      </c>
      <c r="D962" s="13" t="s">
        <v>14</v>
      </c>
      <c r="E962" s="11" t="s">
        <v>234</v>
      </c>
      <c r="F962" s="11" t="s">
        <v>191</v>
      </c>
      <c r="G962" s="26">
        <f>SUM(G963:G965)</f>
        <v>6859.6</v>
      </c>
      <c r="H962" s="26">
        <f>SUM(H963:H965)</f>
        <v>0</v>
      </c>
      <c r="I962" s="26">
        <f>SUM(I963:I965)</f>
        <v>6859.6</v>
      </c>
    </row>
    <row r="963" spans="1:9" ht="25.5" x14ac:dyDescent="0.2">
      <c r="A963" s="110" t="s">
        <v>121</v>
      </c>
      <c r="B963" s="66" t="s">
        <v>41</v>
      </c>
      <c r="C963" s="67" t="s">
        <v>12</v>
      </c>
      <c r="D963" s="67" t="s">
        <v>14</v>
      </c>
      <c r="E963" s="66" t="s">
        <v>234</v>
      </c>
      <c r="F963" s="66" t="s">
        <v>122</v>
      </c>
      <c r="G963" s="68">
        <v>546.29999999999995</v>
      </c>
      <c r="H963" s="68"/>
      <c r="I963" s="68">
        <f t="shared" ref="I963:I965" si="342">G963+H963</f>
        <v>546.29999999999995</v>
      </c>
    </row>
    <row r="964" spans="1:9" ht="30.75" customHeight="1" x14ac:dyDescent="0.2">
      <c r="A964" s="75" t="s">
        <v>394</v>
      </c>
      <c r="B964" s="66" t="s">
        <v>41</v>
      </c>
      <c r="C964" s="67" t="s">
        <v>12</v>
      </c>
      <c r="D964" s="67" t="s">
        <v>14</v>
      </c>
      <c r="E964" s="66" t="s">
        <v>234</v>
      </c>
      <c r="F964" s="66" t="s">
        <v>97</v>
      </c>
      <c r="G964" s="68">
        <v>950</v>
      </c>
      <c r="H964" s="68"/>
      <c r="I964" s="68">
        <f t="shared" si="342"/>
        <v>950</v>
      </c>
    </row>
    <row r="965" spans="1:9" ht="38.25" x14ac:dyDescent="0.2">
      <c r="A965" s="79" t="s">
        <v>393</v>
      </c>
      <c r="B965" s="66" t="s">
        <v>41</v>
      </c>
      <c r="C965" s="67" t="s">
        <v>12</v>
      </c>
      <c r="D965" s="67" t="s">
        <v>14</v>
      </c>
      <c r="E965" s="66" t="s">
        <v>234</v>
      </c>
      <c r="F965" s="66" t="s">
        <v>91</v>
      </c>
      <c r="G965" s="68">
        <v>5363.3</v>
      </c>
      <c r="H965" s="68"/>
      <c r="I965" s="68">
        <f t="shared" si="342"/>
        <v>5363.3</v>
      </c>
    </row>
    <row r="966" spans="1:9" ht="25.5" x14ac:dyDescent="0.2">
      <c r="A966" s="91" t="s">
        <v>227</v>
      </c>
      <c r="B966" s="11" t="s">
        <v>41</v>
      </c>
      <c r="C966" s="13" t="s">
        <v>12</v>
      </c>
      <c r="D966" s="13" t="s">
        <v>14</v>
      </c>
      <c r="E966" s="11" t="s">
        <v>261</v>
      </c>
      <c r="F966" s="11"/>
      <c r="G966" s="26">
        <f>G967+G971</f>
        <v>29.1</v>
      </c>
      <c r="H966" s="26">
        <f>H967+H971</f>
        <v>0</v>
      </c>
      <c r="I966" s="26">
        <f>I967+I971</f>
        <v>29.1</v>
      </c>
    </row>
    <row r="967" spans="1:9" x14ac:dyDescent="0.2">
      <c r="A967" s="91" t="s">
        <v>262</v>
      </c>
      <c r="B967" s="11" t="s">
        <v>41</v>
      </c>
      <c r="C967" s="13" t="s">
        <v>12</v>
      </c>
      <c r="D967" s="13" t="s">
        <v>14</v>
      </c>
      <c r="E967" s="11" t="s">
        <v>264</v>
      </c>
      <c r="F967" s="11"/>
      <c r="G967" s="26">
        <f t="shared" ref="G967:I969" si="343">G968</f>
        <v>19</v>
      </c>
      <c r="H967" s="26">
        <f t="shared" si="343"/>
        <v>0</v>
      </c>
      <c r="I967" s="26">
        <f t="shared" si="343"/>
        <v>19</v>
      </c>
    </row>
    <row r="968" spans="1:9" ht="33" customHeight="1" x14ac:dyDescent="0.2">
      <c r="A968" s="108" t="s">
        <v>398</v>
      </c>
      <c r="B968" s="11" t="s">
        <v>41</v>
      </c>
      <c r="C968" s="13" t="s">
        <v>12</v>
      </c>
      <c r="D968" s="13" t="s">
        <v>14</v>
      </c>
      <c r="E968" s="11" t="s">
        <v>264</v>
      </c>
      <c r="F968" s="11" t="s">
        <v>190</v>
      </c>
      <c r="G968" s="26">
        <f t="shared" si="343"/>
        <v>19</v>
      </c>
      <c r="H968" s="26">
        <f t="shared" si="343"/>
        <v>0</v>
      </c>
      <c r="I968" s="26">
        <f t="shared" si="343"/>
        <v>19</v>
      </c>
    </row>
    <row r="969" spans="1:9" ht="33" customHeight="1" x14ac:dyDescent="0.2">
      <c r="A969" s="108" t="s">
        <v>399</v>
      </c>
      <c r="B969" s="11" t="s">
        <v>41</v>
      </c>
      <c r="C969" s="13" t="s">
        <v>12</v>
      </c>
      <c r="D969" s="13" t="s">
        <v>14</v>
      </c>
      <c r="E969" s="11" t="s">
        <v>264</v>
      </c>
      <c r="F969" s="11" t="s">
        <v>191</v>
      </c>
      <c r="G969" s="26">
        <f t="shared" si="343"/>
        <v>19</v>
      </c>
      <c r="H969" s="26">
        <f t="shared" si="343"/>
        <v>0</v>
      </c>
      <c r="I969" s="26">
        <f t="shared" si="343"/>
        <v>19</v>
      </c>
    </row>
    <row r="970" spans="1:9" ht="31.5" customHeight="1" x14ac:dyDescent="0.2">
      <c r="A970" s="79" t="s">
        <v>393</v>
      </c>
      <c r="B970" s="66" t="s">
        <v>41</v>
      </c>
      <c r="C970" s="67" t="s">
        <v>12</v>
      </c>
      <c r="D970" s="67" t="s">
        <v>14</v>
      </c>
      <c r="E970" s="66" t="s">
        <v>264</v>
      </c>
      <c r="F970" s="66" t="s">
        <v>91</v>
      </c>
      <c r="G970" s="68">
        <v>19</v>
      </c>
      <c r="H970" s="68"/>
      <c r="I970" s="68">
        <f t="shared" ref="I970" si="344">G970+H970</f>
        <v>19</v>
      </c>
    </row>
    <row r="971" spans="1:9" ht="25.5" x14ac:dyDescent="0.2">
      <c r="A971" s="91" t="s">
        <v>263</v>
      </c>
      <c r="B971" s="11" t="s">
        <v>41</v>
      </c>
      <c r="C971" s="13" t="s">
        <v>12</v>
      </c>
      <c r="D971" s="13" t="s">
        <v>14</v>
      </c>
      <c r="E971" s="11" t="s">
        <v>309</v>
      </c>
      <c r="F971" s="11"/>
      <c r="G971" s="26">
        <f t="shared" ref="G971:I973" si="345">G972</f>
        <v>10.1</v>
      </c>
      <c r="H971" s="26">
        <f t="shared" si="345"/>
        <v>0</v>
      </c>
      <c r="I971" s="26">
        <f t="shared" si="345"/>
        <v>10.1</v>
      </c>
    </row>
    <row r="972" spans="1:9" ht="28.5" customHeight="1" x14ac:dyDescent="0.2">
      <c r="A972" s="108" t="s">
        <v>398</v>
      </c>
      <c r="B972" s="11" t="s">
        <v>41</v>
      </c>
      <c r="C972" s="13" t="s">
        <v>12</v>
      </c>
      <c r="D972" s="13" t="s">
        <v>14</v>
      </c>
      <c r="E972" s="11" t="s">
        <v>309</v>
      </c>
      <c r="F972" s="11" t="s">
        <v>190</v>
      </c>
      <c r="G972" s="26">
        <f t="shared" si="345"/>
        <v>10.1</v>
      </c>
      <c r="H972" s="26">
        <f t="shared" si="345"/>
        <v>0</v>
      </c>
      <c r="I972" s="26">
        <f t="shared" si="345"/>
        <v>10.1</v>
      </c>
    </row>
    <row r="973" spans="1:9" ht="33" customHeight="1" x14ac:dyDescent="0.2">
      <c r="A973" s="108" t="s">
        <v>399</v>
      </c>
      <c r="B973" s="11" t="s">
        <v>41</v>
      </c>
      <c r="C973" s="13" t="s">
        <v>12</v>
      </c>
      <c r="D973" s="13" t="s">
        <v>14</v>
      </c>
      <c r="E973" s="11" t="s">
        <v>309</v>
      </c>
      <c r="F973" s="11" t="s">
        <v>191</v>
      </c>
      <c r="G973" s="26">
        <f t="shared" si="345"/>
        <v>10.1</v>
      </c>
      <c r="H973" s="26">
        <f t="shared" si="345"/>
        <v>0</v>
      </c>
      <c r="I973" s="26">
        <f t="shared" si="345"/>
        <v>10.1</v>
      </c>
    </row>
    <row r="974" spans="1:9" ht="31.5" customHeight="1" x14ac:dyDescent="0.2">
      <c r="A974" s="79" t="s">
        <v>393</v>
      </c>
      <c r="B974" s="66" t="s">
        <v>41</v>
      </c>
      <c r="C974" s="67" t="s">
        <v>12</v>
      </c>
      <c r="D974" s="67" t="s">
        <v>14</v>
      </c>
      <c r="E974" s="66" t="s">
        <v>309</v>
      </c>
      <c r="F974" s="66" t="s">
        <v>91</v>
      </c>
      <c r="G974" s="68">
        <v>10.1</v>
      </c>
      <c r="H974" s="68"/>
      <c r="I974" s="68">
        <f t="shared" ref="I974" si="346">G974+H974</f>
        <v>10.1</v>
      </c>
    </row>
    <row r="975" spans="1:9" ht="25.5" x14ac:dyDescent="0.2">
      <c r="A975" s="108" t="s">
        <v>232</v>
      </c>
      <c r="B975" s="11" t="s">
        <v>41</v>
      </c>
      <c r="C975" s="10">
        <v>7</v>
      </c>
      <c r="D975" s="10">
        <v>9</v>
      </c>
      <c r="E975" s="11" t="s">
        <v>311</v>
      </c>
      <c r="F975" s="11"/>
      <c r="G975" s="26">
        <f t="shared" ref="G975:I978" si="347">G976</f>
        <v>70</v>
      </c>
      <c r="H975" s="26">
        <f t="shared" si="347"/>
        <v>0</v>
      </c>
      <c r="I975" s="26">
        <f t="shared" si="347"/>
        <v>70</v>
      </c>
    </row>
    <row r="976" spans="1:9" ht="38.25" x14ac:dyDescent="0.2">
      <c r="A976" s="108" t="s">
        <v>272</v>
      </c>
      <c r="B976" s="11" t="s">
        <v>155</v>
      </c>
      <c r="C976" s="10">
        <v>7</v>
      </c>
      <c r="D976" s="10">
        <v>9</v>
      </c>
      <c r="E976" s="11" t="s">
        <v>310</v>
      </c>
      <c r="F976" s="11"/>
      <c r="G976" s="26">
        <f t="shared" si="347"/>
        <v>70</v>
      </c>
      <c r="H976" s="26">
        <f t="shared" si="347"/>
        <v>0</v>
      </c>
      <c r="I976" s="26">
        <f t="shared" si="347"/>
        <v>70</v>
      </c>
    </row>
    <row r="977" spans="1:9" ht="28.5" customHeight="1" x14ac:dyDescent="0.2">
      <c r="A977" s="108" t="s">
        <v>398</v>
      </c>
      <c r="B977" s="11" t="s">
        <v>41</v>
      </c>
      <c r="C977" s="10">
        <v>7</v>
      </c>
      <c r="D977" s="10">
        <v>9</v>
      </c>
      <c r="E977" s="11" t="s">
        <v>310</v>
      </c>
      <c r="F977" s="11" t="s">
        <v>190</v>
      </c>
      <c r="G977" s="26">
        <f t="shared" si="347"/>
        <v>70</v>
      </c>
      <c r="H977" s="26">
        <f t="shared" si="347"/>
        <v>0</v>
      </c>
      <c r="I977" s="26">
        <f t="shared" si="347"/>
        <v>70</v>
      </c>
    </row>
    <row r="978" spans="1:9" ht="35.25" customHeight="1" x14ac:dyDescent="0.2">
      <c r="A978" s="108" t="s">
        <v>399</v>
      </c>
      <c r="B978" s="11" t="s">
        <v>41</v>
      </c>
      <c r="C978" s="10">
        <v>7</v>
      </c>
      <c r="D978" s="10">
        <v>9</v>
      </c>
      <c r="E978" s="11" t="s">
        <v>310</v>
      </c>
      <c r="F978" s="11" t="s">
        <v>191</v>
      </c>
      <c r="G978" s="26">
        <f t="shared" si="347"/>
        <v>70</v>
      </c>
      <c r="H978" s="26">
        <f t="shared" si="347"/>
        <v>0</v>
      </c>
      <c r="I978" s="26">
        <f t="shared" si="347"/>
        <v>70</v>
      </c>
    </row>
    <row r="979" spans="1:9" ht="32.25" customHeight="1" x14ac:dyDescent="0.2">
      <c r="A979" s="79" t="s">
        <v>393</v>
      </c>
      <c r="B979" s="66" t="s">
        <v>41</v>
      </c>
      <c r="C979" s="67" t="s">
        <v>12</v>
      </c>
      <c r="D979" s="67" t="s">
        <v>14</v>
      </c>
      <c r="E979" s="66" t="s">
        <v>310</v>
      </c>
      <c r="F979" s="66" t="s">
        <v>91</v>
      </c>
      <c r="G979" s="68">
        <v>70</v>
      </c>
      <c r="H979" s="68"/>
      <c r="I979" s="68">
        <f t="shared" ref="I979" si="348">G979+H979</f>
        <v>70</v>
      </c>
    </row>
    <row r="980" spans="1:9" x14ac:dyDescent="0.2">
      <c r="A980" s="41" t="s">
        <v>55</v>
      </c>
      <c r="B980" s="23" t="s">
        <v>41</v>
      </c>
      <c r="C980" s="51" t="s">
        <v>15</v>
      </c>
      <c r="D980" s="51" t="s">
        <v>58</v>
      </c>
      <c r="E980" s="23" t="s">
        <v>7</v>
      </c>
      <c r="F980" s="23" t="s">
        <v>7</v>
      </c>
      <c r="G980" s="25">
        <f>G988+G981</f>
        <v>18045.900000000001</v>
      </c>
      <c r="H980" s="25">
        <f>H988+H981</f>
        <v>0</v>
      </c>
      <c r="I980" s="25">
        <f>I988+I981</f>
        <v>18045.900000000001</v>
      </c>
    </row>
    <row r="981" spans="1:9" x14ac:dyDescent="0.2">
      <c r="A981" s="5" t="s">
        <v>30</v>
      </c>
      <c r="B981" s="11" t="s">
        <v>41</v>
      </c>
      <c r="C981" s="13" t="s">
        <v>15</v>
      </c>
      <c r="D981" s="13" t="s">
        <v>9</v>
      </c>
      <c r="E981" s="11" t="s">
        <v>7</v>
      </c>
      <c r="F981" s="11" t="s">
        <v>7</v>
      </c>
      <c r="G981" s="38">
        <f t="shared" ref="G981:I986" si="349">G982</f>
        <v>27.5</v>
      </c>
      <c r="H981" s="38">
        <f t="shared" si="349"/>
        <v>0</v>
      </c>
      <c r="I981" s="38">
        <f t="shared" si="349"/>
        <v>27.5</v>
      </c>
    </row>
    <row r="982" spans="1:9" x14ac:dyDescent="0.2">
      <c r="A982" s="5" t="s">
        <v>162</v>
      </c>
      <c r="B982" s="11" t="s">
        <v>155</v>
      </c>
      <c r="C982" s="13" t="s">
        <v>125</v>
      </c>
      <c r="D982" s="13" t="s">
        <v>9</v>
      </c>
      <c r="E982" s="11" t="s">
        <v>161</v>
      </c>
      <c r="F982" s="11"/>
      <c r="G982" s="38">
        <f t="shared" si="349"/>
        <v>27.5</v>
      </c>
      <c r="H982" s="38">
        <f t="shared" si="349"/>
        <v>0</v>
      </c>
      <c r="I982" s="38">
        <f t="shared" si="349"/>
        <v>27.5</v>
      </c>
    </row>
    <row r="983" spans="1:9" x14ac:dyDescent="0.2">
      <c r="A983" s="5" t="s">
        <v>325</v>
      </c>
      <c r="B983" s="11" t="s">
        <v>41</v>
      </c>
      <c r="C983" s="10">
        <v>10</v>
      </c>
      <c r="D983" s="10">
        <v>3</v>
      </c>
      <c r="E983" s="11" t="s">
        <v>324</v>
      </c>
      <c r="F983" s="11" t="s">
        <v>7</v>
      </c>
      <c r="G983" s="38">
        <f t="shared" si="349"/>
        <v>27.5</v>
      </c>
      <c r="H983" s="38">
        <f t="shared" si="349"/>
        <v>0</v>
      </c>
      <c r="I983" s="38">
        <f t="shared" si="349"/>
        <v>27.5</v>
      </c>
    </row>
    <row r="984" spans="1:9" ht="72" x14ac:dyDescent="0.2">
      <c r="A984" s="52" t="s">
        <v>527</v>
      </c>
      <c r="B984" s="11" t="s">
        <v>41</v>
      </c>
      <c r="C984" s="10">
        <v>10</v>
      </c>
      <c r="D984" s="10">
        <v>3</v>
      </c>
      <c r="E984" s="11" t="s">
        <v>323</v>
      </c>
      <c r="F984" s="11"/>
      <c r="G984" s="38">
        <f t="shared" si="349"/>
        <v>27.5</v>
      </c>
      <c r="H984" s="38">
        <f t="shared" si="349"/>
        <v>0</v>
      </c>
      <c r="I984" s="38">
        <f t="shared" si="349"/>
        <v>27.5</v>
      </c>
    </row>
    <row r="985" spans="1:9" ht="36" x14ac:dyDescent="0.2">
      <c r="A985" s="5" t="s">
        <v>397</v>
      </c>
      <c r="B985" s="11" t="s">
        <v>41</v>
      </c>
      <c r="C985" s="10">
        <v>10</v>
      </c>
      <c r="D985" s="10">
        <v>3</v>
      </c>
      <c r="E985" s="11" t="s">
        <v>323</v>
      </c>
      <c r="F985" s="11" t="s">
        <v>181</v>
      </c>
      <c r="G985" s="38">
        <f t="shared" si="349"/>
        <v>27.5</v>
      </c>
      <c r="H985" s="38">
        <f t="shared" si="349"/>
        <v>0</v>
      </c>
      <c r="I985" s="38">
        <f t="shared" si="349"/>
        <v>27.5</v>
      </c>
    </row>
    <row r="986" spans="1:9" x14ac:dyDescent="0.2">
      <c r="A986" s="5" t="s">
        <v>184</v>
      </c>
      <c r="B986" s="11" t="s">
        <v>41</v>
      </c>
      <c r="C986" s="10">
        <v>10</v>
      </c>
      <c r="D986" s="10">
        <v>3</v>
      </c>
      <c r="E986" s="11" t="s">
        <v>323</v>
      </c>
      <c r="F986" s="11" t="s">
        <v>182</v>
      </c>
      <c r="G986" s="38">
        <f t="shared" si="349"/>
        <v>27.5</v>
      </c>
      <c r="H986" s="38">
        <f t="shared" si="349"/>
        <v>0</v>
      </c>
      <c r="I986" s="38">
        <f t="shared" si="349"/>
        <v>27.5</v>
      </c>
    </row>
    <row r="987" spans="1:9" x14ac:dyDescent="0.2">
      <c r="A987" s="27" t="s">
        <v>102</v>
      </c>
      <c r="B987" s="66" t="s">
        <v>41</v>
      </c>
      <c r="C987" s="71">
        <v>10</v>
      </c>
      <c r="D987" s="71">
        <v>3</v>
      </c>
      <c r="E987" s="66" t="s">
        <v>323</v>
      </c>
      <c r="F987" s="66" t="s">
        <v>103</v>
      </c>
      <c r="G987" s="68">
        <v>27.5</v>
      </c>
      <c r="H987" s="68"/>
      <c r="I987" s="68">
        <f t="shared" ref="I987" si="350">G987+H987</f>
        <v>27.5</v>
      </c>
    </row>
    <row r="988" spans="1:9" x14ac:dyDescent="0.2">
      <c r="A988" s="5" t="s">
        <v>64</v>
      </c>
      <c r="B988" s="11" t="s">
        <v>41</v>
      </c>
      <c r="C988" s="13" t="s">
        <v>15</v>
      </c>
      <c r="D988" s="13" t="s">
        <v>11</v>
      </c>
      <c r="E988" s="11" t="s">
        <v>7</v>
      </c>
      <c r="F988" s="11" t="s">
        <v>7</v>
      </c>
      <c r="G988" s="26">
        <f>G989</f>
        <v>18018.400000000001</v>
      </c>
      <c r="H988" s="26">
        <f>H989</f>
        <v>0</v>
      </c>
      <c r="I988" s="26">
        <f>I989</f>
        <v>18018.400000000001</v>
      </c>
    </row>
    <row r="989" spans="1:9" x14ac:dyDescent="0.2">
      <c r="A989" s="5" t="s">
        <v>162</v>
      </c>
      <c r="B989" s="11" t="s">
        <v>41</v>
      </c>
      <c r="C989" s="13" t="s">
        <v>15</v>
      </c>
      <c r="D989" s="13" t="s">
        <v>11</v>
      </c>
      <c r="E989" s="11" t="s">
        <v>161</v>
      </c>
      <c r="F989" s="11"/>
      <c r="G989" s="26">
        <f>G990+G995</f>
        <v>18018.400000000001</v>
      </c>
      <c r="H989" s="26">
        <f>H990+H995</f>
        <v>0</v>
      </c>
      <c r="I989" s="26">
        <f>I990+I995</f>
        <v>18018.400000000001</v>
      </c>
    </row>
    <row r="990" spans="1:9" ht="36" x14ac:dyDescent="0.2">
      <c r="A990" s="5" t="s">
        <v>280</v>
      </c>
      <c r="B990" s="11" t="s">
        <v>41</v>
      </c>
      <c r="C990" s="13" t="s">
        <v>15</v>
      </c>
      <c r="D990" s="13" t="s">
        <v>11</v>
      </c>
      <c r="E990" s="11" t="s">
        <v>278</v>
      </c>
      <c r="F990" s="11"/>
      <c r="G990" s="26">
        <f t="shared" ref="G990:I993" si="351">G991</f>
        <v>2800</v>
      </c>
      <c r="H990" s="26">
        <f t="shared" si="351"/>
        <v>0</v>
      </c>
      <c r="I990" s="26">
        <f t="shared" si="351"/>
        <v>2800</v>
      </c>
    </row>
    <row r="991" spans="1:9" ht="24" x14ac:dyDescent="0.2">
      <c r="A991" s="5" t="s">
        <v>281</v>
      </c>
      <c r="B991" s="11" t="s">
        <v>41</v>
      </c>
      <c r="C991" s="13" t="s">
        <v>15</v>
      </c>
      <c r="D991" s="13" t="s">
        <v>11</v>
      </c>
      <c r="E991" s="11" t="s">
        <v>282</v>
      </c>
      <c r="F991" s="11"/>
      <c r="G991" s="26">
        <f t="shared" si="351"/>
        <v>2800</v>
      </c>
      <c r="H991" s="26">
        <f t="shared" si="351"/>
        <v>0</v>
      </c>
      <c r="I991" s="26">
        <f t="shared" si="351"/>
        <v>2800</v>
      </c>
    </row>
    <row r="992" spans="1:9" ht="24" x14ac:dyDescent="0.2">
      <c r="A992" s="5" t="s">
        <v>400</v>
      </c>
      <c r="B992" s="11" t="s">
        <v>41</v>
      </c>
      <c r="C992" s="13" t="s">
        <v>15</v>
      </c>
      <c r="D992" s="13" t="s">
        <v>11</v>
      </c>
      <c r="E992" s="11" t="s">
        <v>282</v>
      </c>
      <c r="F992" s="11" t="s">
        <v>196</v>
      </c>
      <c r="G992" s="26">
        <f t="shared" si="351"/>
        <v>2800</v>
      </c>
      <c r="H992" s="26">
        <f t="shared" si="351"/>
        <v>0</v>
      </c>
      <c r="I992" s="26">
        <f t="shared" si="351"/>
        <v>2800</v>
      </c>
    </row>
    <row r="993" spans="1:9" x14ac:dyDescent="0.2">
      <c r="A993" s="5" t="s">
        <v>198</v>
      </c>
      <c r="B993" s="11" t="s">
        <v>41</v>
      </c>
      <c r="C993" s="13" t="s">
        <v>15</v>
      </c>
      <c r="D993" s="13" t="s">
        <v>11</v>
      </c>
      <c r="E993" s="11" t="s">
        <v>282</v>
      </c>
      <c r="F993" s="11" t="s">
        <v>197</v>
      </c>
      <c r="G993" s="26">
        <f t="shared" si="351"/>
        <v>2800</v>
      </c>
      <c r="H993" s="26">
        <f t="shared" si="351"/>
        <v>0</v>
      </c>
      <c r="I993" s="26">
        <f t="shared" si="351"/>
        <v>2800</v>
      </c>
    </row>
    <row r="994" spans="1:9" ht="27.75" customHeight="1" x14ac:dyDescent="0.2">
      <c r="A994" s="27" t="s">
        <v>402</v>
      </c>
      <c r="B994" s="66" t="s">
        <v>41</v>
      </c>
      <c r="C994" s="67" t="s">
        <v>15</v>
      </c>
      <c r="D994" s="67" t="s">
        <v>11</v>
      </c>
      <c r="E994" s="66" t="s">
        <v>282</v>
      </c>
      <c r="F994" s="66" t="s">
        <v>401</v>
      </c>
      <c r="G994" s="68">
        <v>2800</v>
      </c>
      <c r="H994" s="68"/>
      <c r="I994" s="68">
        <f t="shared" ref="I994" si="352">G994+H994</f>
        <v>2800</v>
      </c>
    </row>
    <row r="995" spans="1:9" s="17" customFormat="1" ht="48" x14ac:dyDescent="0.2">
      <c r="A995" s="52" t="s">
        <v>465</v>
      </c>
      <c r="B995" s="11" t="s">
        <v>41</v>
      </c>
      <c r="C995" s="13" t="s">
        <v>15</v>
      </c>
      <c r="D995" s="13" t="s">
        <v>11</v>
      </c>
      <c r="E995" s="11" t="s">
        <v>392</v>
      </c>
      <c r="F995" s="11"/>
      <c r="G995" s="26">
        <f>G997+G1000</f>
        <v>15218.4</v>
      </c>
      <c r="H995" s="26">
        <f>H997+H1000</f>
        <v>0</v>
      </c>
      <c r="I995" s="26">
        <f>I997+I1000</f>
        <v>15218.4</v>
      </c>
    </row>
    <row r="996" spans="1:9" s="17" customFormat="1" ht="19.5" customHeight="1" x14ac:dyDescent="0.2">
      <c r="A996" s="227" t="s">
        <v>478</v>
      </c>
      <c r="B996" s="11" t="s">
        <v>41</v>
      </c>
      <c r="C996" s="13" t="s">
        <v>15</v>
      </c>
      <c r="D996" s="13" t="s">
        <v>11</v>
      </c>
      <c r="E996" s="11" t="s">
        <v>392</v>
      </c>
      <c r="F996" s="11" t="s">
        <v>196</v>
      </c>
      <c r="G996" s="26">
        <f t="shared" ref="G996:I998" si="353">G997</f>
        <v>1750</v>
      </c>
      <c r="H996" s="26">
        <f t="shared" si="353"/>
        <v>0</v>
      </c>
      <c r="I996" s="26">
        <f t="shared" si="353"/>
        <v>1750</v>
      </c>
    </row>
    <row r="997" spans="1:9" ht="30.75" customHeight="1" x14ac:dyDescent="0.2">
      <c r="A997" s="222" t="s">
        <v>403</v>
      </c>
      <c r="B997" s="11" t="s">
        <v>41</v>
      </c>
      <c r="C997" s="13" t="s">
        <v>15</v>
      </c>
      <c r="D997" s="13" t="s">
        <v>11</v>
      </c>
      <c r="E997" s="11" t="s">
        <v>392</v>
      </c>
      <c r="F997" s="11" t="s">
        <v>203</v>
      </c>
      <c r="G997" s="26">
        <f t="shared" si="353"/>
        <v>1750</v>
      </c>
      <c r="H997" s="26">
        <f t="shared" si="353"/>
        <v>0</v>
      </c>
      <c r="I997" s="26">
        <f t="shared" si="353"/>
        <v>1750</v>
      </c>
    </row>
    <row r="998" spans="1:9" ht="29.25" customHeight="1" x14ac:dyDescent="0.2">
      <c r="A998" s="215" t="s">
        <v>477</v>
      </c>
      <c r="B998" s="11" t="s">
        <v>41</v>
      </c>
      <c r="C998" s="13" t="s">
        <v>15</v>
      </c>
      <c r="D998" s="13" t="s">
        <v>11</v>
      </c>
      <c r="E998" s="11" t="s">
        <v>392</v>
      </c>
      <c r="F998" s="11" t="s">
        <v>120</v>
      </c>
      <c r="G998" s="26">
        <f t="shared" si="353"/>
        <v>1750</v>
      </c>
      <c r="H998" s="26">
        <f t="shared" si="353"/>
        <v>0</v>
      </c>
      <c r="I998" s="26">
        <f t="shared" si="353"/>
        <v>1750</v>
      </c>
    </row>
    <row r="999" spans="1:9" x14ac:dyDescent="0.2">
      <c r="A999" s="27" t="s">
        <v>67</v>
      </c>
      <c r="B999" s="66" t="s">
        <v>41</v>
      </c>
      <c r="C999" s="67" t="s">
        <v>15</v>
      </c>
      <c r="D999" s="67" t="s">
        <v>11</v>
      </c>
      <c r="E999" s="66" t="s">
        <v>392</v>
      </c>
      <c r="F999" s="66" t="s">
        <v>120</v>
      </c>
      <c r="G999" s="68">
        <v>1750</v>
      </c>
      <c r="H999" s="68"/>
      <c r="I999" s="68">
        <f t="shared" ref="I999" si="354">G999+H999</f>
        <v>1750</v>
      </c>
    </row>
    <row r="1000" spans="1:9" ht="26.25" customHeight="1" x14ac:dyDescent="0.2">
      <c r="A1000" s="5" t="s">
        <v>397</v>
      </c>
      <c r="B1000" s="11" t="s">
        <v>41</v>
      </c>
      <c r="C1000" s="13" t="s">
        <v>15</v>
      </c>
      <c r="D1000" s="13" t="s">
        <v>11</v>
      </c>
      <c r="E1000" s="11" t="s">
        <v>392</v>
      </c>
      <c r="F1000" s="11" t="s">
        <v>181</v>
      </c>
      <c r="G1000" s="26">
        <f>G1001+G1004</f>
        <v>13468.4</v>
      </c>
      <c r="H1000" s="26">
        <f>H1001+H1004</f>
        <v>0</v>
      </c>
      <c r="I1000" s="26">
        <f>I1001+I1004</f>
        <v>13468.4</v>
      </c>
    </row>
    <row r="1001" spans="1:9" x14ac:dyDescent="0.2">
      <c r="A1001" s="5" t="s">
        <v>184</v>
      </c>
      <c r="B1001" s="11" t="s">
        <v>41</v>
      </c>
      <c r="C1001" s="13" t="s">
        <v>15</v>
      </c>
      <c r="D1001" s="13" t="s">
        <v>11</v>
      </c>
      <c r="E1001" s="11" t="s">
        <v>392</v>
      </c>
      <c r="F1001" s="11" t="s">
        <v>182</v>
      </c>
      <c r="G1001" s="26">
        <f t="shared" ref="G1001:I1002" si="355">G1002</f>
        <v>2320</v>
      </c>
      <c r="H1001" s="26">
        <f t="shared" si="355"/>
        <v>0</v>
      </c>
      <c r="I1001" s="26">
        <f t="shared" si="355"/>
        <v>2320</v>
      </c>
    </row>
    <row r="1002" spans="1:9" x14ac:dyDescent="0.2">
      <c r="A1002" s="5" t="s">
        <v>102</v>
      </c>
      <c r="B1002" s="11" t="s">
        <v>41</v>
      </c>
      <c r="C1002" s="13" t="s">
        <v>15</v>
      </c>
      <c r="D1002" s="13" t="s">
        <v>11</v>
      </c>
      <c r="E1002" s="11" t="s">
        <v>392</v>
      </c>
      <c r="F1002" s="11" t="s">
        <v>103</v>
      </c>
      <c r="G1002" s="26">
        <f t="shared" si="355"/>
        <v>2320</v>
      </c>
      <c r="H1002" s="26">
        <f t="shared" si="355"/>
        <v>0</v>
      </c>
      <c r="I1002" s="26">
        <f t="shared" si="355"/>
        <v>2320</v>
      </c>
    </row>
    <row r="1003" spans="1:9" x14ac:dyDescent="0.2">
      <c r="A1003" s="27" t="s">
        <v>119</v>
      </c>
      <c r="B1003" s="66" t="s">
        <v>41</v>
      </c>
      <c r="C1003" s="67" t="s">
        <v>15</v>
      </c>
      <c r="D1003" s="67" t="s">
        <v>11</v>
      </c>
      <c r="E1003" s="66" t="s">
        <v>392</v>
      </c>
      <c r="F1003" s="66" t="s">
        <v>103</v>
      </c>
      <c r="G1003" s="68">
        <f>235+2085</f>
        <v>2320</v>
      </c>
      <c r="H1003" s="68"/>
      <c r="I1003" s="68">
        <f>235+2085</f>
        <v>2320</v>
      </c>
    </row>
    <row r="1004" spans="1:9" x14ac:dyDescent="0.2">
      <c r="A1004" s="5" t="s">
        <v>186</v>
      </c>
      <c r="B1004" s="11" t="s">
        <v>41</v>
      </c>
      <c r="C1004" s="13" t="s">
        <v>15</v>
      </c>
      <c r="D1004" s="13" t="s">
        <v>11</v>
      </c>
      <c r="E1004" s="11" t="s">
        <v>392</v>
      </c>
      <c r="F1004" s="11" t="s">
        <v>185</v>
      </c>
      <c r="G1004" s="26">
        <f t="shared" ref="G1004:I1005" si="356">G1005</f>
        <v>11148.4</v>
      </c>
      <c r="H1004" s="26">
        <f t="shared" si="356"/>
        <v>0</v>
      </c>
      <c r="I1004" s="26">
        <f t="shared" si="356"/>
        <v>11148.4</v>
      </c>
    </row>
    <row r="1005" spans="1:9" x14ac:dyDescent="0.2">
      <c r="A1005" s="5" t="s">
        <v>104</v>
      </c>
      <c r="B1005" s="11" t="s">
        <v>41</v>
      </c>
      <c r="C1005" s="13" t="s">
        <v>15</v>
      </c>
      <c r="D1005" s="13" t="s">
        <v>11</v>
      </c>
      <c r="E1005" s="11" t="s">
        <v>392</v>
      </c>
      <c r="F1005" s="11" t="s">
        <v>105</v>
      </c>
      <c r="G1005" s="26">
        <f t="shared" si="356"/>
        <v>11148.4</v>
      </c>
      <c r="H1005" s="26">
        <f t="shared" si="356"/>
        <v>0</v>
      </c>
      <c r="I1005" s="26">
        <f t="shared" si="356"/>
        <v>11148.4</v>
      </c>
    </row>
    <row r="1006" spans="1:9" x14ac:dyDescent="0.2">
      <c r="A1006" s="27" t="s">
        <v>68</v>
      </c>
      <c r="B1006" s="66" t="s">
        <v>41</v>
      </c>
      <c r="C1006" s="67" t="s">
        <v>15</v>
      </c>
      <c r="D1006" s="67" t="s">
        <v>11</v>
      </c>
      <c r="E1006" s="66" t="s">
        <v>392</v>
      </c>
      <c r="F1006" s="66" t="s">
        <v>105</v>
      </c>
      <c r="G1006" s="68">
        <f>11148.4</f>
        <v>11148.4</v>
      </c>
      <c r="H1006" s="68"/>
      <c r="I1006" s="68">
        <f t="shared" ref="I1006" si="357">G1006+H1006</f>
        <v>11148.4</v>
      </c>
    </row>
    <row r="1007" spans="1:9" ht="31.5" x14ac:dyDescent="0.2">
      <c r="A1007" s="236" t="s">
        <v>63</v>
      </c>
      <c r="B1007" s="275" t="s">
        <v>42</v>
      </c>
      <c r="C1007" s="276"/>
      <c r="D1007" s="276"/>
      <c r="E1007" s="275" t="s">
        <v>7</v>
      </c>
      <c r="F1007" s="275" t="s">
        <v>7</v>
      </c>
      <c r="G1007" s="277">
        <f>G1008+G1045+G1052+G1057</f>
        <v>54933.3</v>
      </c>
      <c r="H1007" s="277">
        <f>H1008+H1045+H1052+H1057</f>
        <v>1573.1</v>
      </c>
      <c r="I1007" s="277">
        <f>I1008+I1045+I1052+I1057</f>
        <v>56506.400000000001</v>
      </c>
    </row>
    <row r="1008" spans="1:9" x14ac:dyDescent="0.2">
      <c r="A1008" s="41" t="s">
        <v>48</v>
      </c>
      <c r="B1008" s="23" t="s">
        <v>42</v>
      </c>
      <c r="C1008" s="51" t="s">
        <v>8</v>
      </c>
      <c r="D1008" s="51" t="s">
        <v>58</v>
      </c>
      <c r="E1008" s="23" t="s">
        <v>7</v>
      </c>
      <c r="F1008" s="23" t="s">
        <v>7</v>
      </c>
      <c r="G1008" s="38">
        <f>G1009+G1035</f>
        <v>39873.600000000006</v>
      </c>
      <c r="H1008" s="38">
        <f>H1009+H1035</f>
        <v>62.1</v>
      </c>
      <c r="I1008" s="38">
        <f>I1009+I1035</f>
        <v>39935.700000000004</v>
      </c>
    </row>
    <row r="1009" spans="1:9" ht="24" x14ac:dyDescent="0.2">
      <c r="A1009" s="109" t="s">
        <v>61</v>
      </c>
      <c r="B1009" s="46">
        <v>992</v>
      </c>
      <c r="C1009" s="10">
        <v>1</v>
      </c>
      <c r="D1009" s="10">
        <v>6</v>
      </c>
      <c r="E1009" s="44"/>
      <c r="F1009" s="46"/>
      <c r="G1009" s="26">
        <f>G1010</f>
        <v>18147.5</v>
      </c>
      <c r="H1009" s="26">
        <f>H1010</f>
        <v>62.1</v>
      </c>
      <c r="I1009" s="26">
        <f>I1010</f>
        <v>18209.600000000002</v>
      </c>
    </row>
    <row r="1010" spans="1:9" x14ac:dyDescent="0.2">
      <c r="A1010" s="5" t="s">
        <v>162</v>
      </c>
      <c r="B1010" s="46">
        <v>992</v>
      </c>
      <c r="C1010" s="10">
        <v>1</v>
      </c>
      <c r="D1010" s="10">
        <v>6</v>
      </c>
      <c r="E1010" s="44" t="s">
        <v>161</v>
      </c>
      <c r="F1010" s="46"/>
      <c r="G1010" s="26">
        <f>G1011+G1027+G1031</f>
        <v>18147.5</v>
      </c>
      <c r="H1010" s="26">
        <f>H1011+H1027+H1031</f>
        <v>62.1</v>
      </c>
      <c r="I1010" s="26">
        <f>I1011+I1027+I1031</f>
        <v>18209.600000000002</v>
      </c>
    </row>
    <row r="1011" spans="1:9" ht="24" x14ac:dyDescent="0.2">
      <c r="A1011" s="73" t="s">
        <v>164</v>
      </c>
      <c r="B1011" s="46">
        <v>992</v>
      </c>
      <c r="C1011" s="10">
        <v>1</v>
      </c>
      <c r="D1011" s="10">
        <v>6</v>
      </c>
      <c r="E1011" s="11" t="s">
        <v>165</v>
      </c>
      <c r="F1011" s="46"/>
      <c r="G1011" s="26">
        <f>G1012+G1016+G1024+G1021</f>
        <v>18141.5</v>
      </c>
      <c r="H1011" s="26">
        <f>H1012+H1016+H1024+H1021</f>
        <v>62.1</v>
      </c>
      <c r="I1011" s="26">
        <f t="shared" ref="I1011" si="358">I1012+I1016+I1024+I1021</f>
        <v>18203.600000000002</v>
      </c>
    </row>
    <row r="1012" spans="1:9" ht="48" x14ac:dyDescent="0.2">
      <c r="A1012" s="73" t="s">
        <v>437</v>
      </c>
      <c r="B1012" s="46">
        <v>992</v>
      </c>
      <c r="C1012" s="10">
        <v>1</v>
      </c>
      <c r="D1012" s="10">
        <v>6</v>
      </c>
      <c r="E1012" s="11" t="s">
        <v>165</v>
      </c>
      <c r="F1012" s="11" t="s">
        <v>188</v>
      </c>
      <c r="G1012" s="26">
        <f>G1013</f>
        <v>16659.2</v>
      </c>
      <c r="H1012" s="26">
        <f>H1013</f>
        <v>0</v>
      </c>
      <c r="I1012" s="26">
        <f>I1013</f>
        <v>16659.2</v>
      </c>
    </row>
    <row r="1013" spans="1:9" ht="24" x14ac:dyDescent="0.2">
      <c r="A1013" s="109" t="s">
        <v>189</v>
      </c>
      <c r="B1013" s="46">
        <v>992</v>
      </c>
      <c r="C1013" s="10">
        <v>1</v>
      </c>
      <c r="D1013" s="10">
        <v>6</v>
      </c>
      <c r="E1013" s="11" t="s">
        <v>165</v>
      </c>
      <c r="F1013" s="11" t="s">
        <v>187</v>
      </c>
      <c r="G1013" s="26">
        <f>SUM(G1014:G1015)</f>
        <v>16659.2</v>
      </c>
      <c r="H1013" s="26">
        <f>SUM(H1014:H1015)</f>
        <v>0</v>
      </c>
      <c r="I1013" s="26">
        <f>SUM(I1014:I1015)</f>
        <v>16659.2</v>
      </c>
    </row>
    <row r="1014" spans="1:9" ht="38.25" x14ac:dyDescent="0.2">
      <c r="A1014" s="75" t="s">
        <v>395</v>
      </c>
      <c r="B1014" s="70">
        <v>992</v>
      </c>
      <c r="C1014" s="71">
        <v>1</v>
      </c>
      <c r="D1014" s="71">
        <v>6</v>
      </c>
      <c r="E1014" s="66" t="s">
        <v>165</v>
      </c>
      <c r="F1014" s="72" t="s">
        <v>92</v>
      </c>
      <c r="G1014" s="68">
        <v>16218.6</v>
      </c>
      <c r="H1014" s="68"/>
      <c r="I1014" s="68">
        <f t="shared" ref="I1014:I1015" si="359">G1014+H1014</f>
        <v>16218.6</v>
      </c>
    </row>
    <row r="1015" spans="1:9" ht="38.25" x14ac:dyDescent="0.2">
      <c r="A1015" s="75" t="s">
        <v>396</v>
      </c>
      <c r="B1015" s="70">
        <v>992</v>
      </c>
      <c r="C1015" s="71">
        <v>1</v>
      </c>
      <c r="D1015" s="71">
        <v>6</v>
      </c>
      <c r="E1015" s="66" t="s">
        <v>165</v>
      </c>
      <c r="F1015" s="72" t="s">
        <v>93</v>
      </c>
      <c r="G1015" s="68">
        <v>440.6</v>
      </c>
      <c r="H1015" s="68"/>
      <c r="I1015" s="68">
        <f t="shared" si="359"/>
        <v>440.6</v>
      </c>
    </row>
    <row r="1016" spans="1:9" ht="38.25" x14ac:dyDescent="0.2">
      <c r="A1016" s="116" t="s">
        <v>398</v>
      </c>
      <c r="B1016" s="46">
        <v>992</v>
      </c>
      <c r="C1016" s="10">
        <v>1</v>
      </c>
      <c r="D1016" s="10">
        <v>6</v>
      </c>
      <c r="E1016" s="11" t="s">
        <v>165</v>
      </c>
      <c r="F1016" s="47" t="s">
        <v>190</v>
      </c>
      <c r="G1016" s="26">
        <f>G1017</f>
        <v>1471.3</v>
      </c>
      <c r="H1016" s="26">
        <f>H1017</f>
        <v>12.1</v>
      </c>
      <c r="I1016" s="26">
        <f>I1017</f>
        <v>1483.3999999999999</v>
      </c>
    </row>
    <row r="1017" spans="1:9" ht="51" x14ac:dyDescent="0.2">
      <c r="A1017" s="108" t="s">
        <v>399</v>
      </c>
      <c r="B1017" s="46">
        <v>992</v>
      </c>
      <c r="C1017" s="10">
        <v>1</v>
      </c>
      <c r="D1017" s="10">
        <v>6</v>
      </c>
      <c r="E1017" s="11" t="s">
        <v>165</v>
      </c>
      <c r="F1017" s="47" t="s">
        <v>191</v>
      </c>
      <c r="G1017" s="26">
        <f>SUM(G1018:G1019)</f>
        <v>1471.3</v>
      </c>
      <c r="H1017" s="26">
        <f>SUM(H1018:H1019)</f>
        <v>12.1</v>
      </c>
      <c r="I1017" s="26">
        <f>SUM(I1018:I1019)</f>
        <v>1483.3999999999999</v>
      </c>
    </row>
    <row r="1018" spans="1:9" ht="25.5" x14ac:dyDescent="0.2">
      <c r="A1018" s="110" t="s">
        <v>121</v>
      </c>
      <c r="B1018" s="70">
        <v>992</v>
      </c>
      <c r="C1018" s="71">
        <v>1</v>
      </c>
      <c r="D1018" s="71">
        <v>6</v>
      </c>
      <c r="E1018" s="66" t="s">
        <v>165</v>
      </c>
      <c r="F1018" s="72" t="s">
        <v>122</v>
      </c>
      <c r="G1018" s="68">
        <v>134.69999999999999</v>
      </c>
      <c r="H1018" s="68"/>
      <c r="I1018" s="68">
        <f t="shared" ref="I1018:I1019" si="360">G1018+H1018</f>
        <v>134.69999999999999</v>
      </c>
    </row>
    <row r="1019" spans="1:9" ht="29.25" customHeight="1" x14ac:dyDescent="0.2">
      <c r="A1019" s="79" t="s">
        <v>393</v>
      </c>
      <c r="B1019" s="70">
        <v>992</v>
      </c>
      <c r="C1019" s="71">
        <v>1</v>
      </c>
      <c r="D1019" s="71">
        <v>6</v>
      </c>
      <c r="E1019" s="66" t="s">
        <v>165</v>
      </c>
      <c r="F1019" s="72" t="s">
        <v>91</v>
      </c>
      <c r="G1019" s="68">
        <v>1336.6</v>
      </c>
      <c r="H1019" s="68">
        <v>12.1</v>
      </c>
      <c r="I1019" s="68">
        <f t="shared" si="360"/>
        <v>1348.6999999999998</v>
      </c>
    </row>
    <row r="1020" spans="1:9" x14ac:dyDescent="0.2">
      <c r="A1020" s="79" t="s">
        <v>573</v>
      </c>
      <c r="B1020" s="70">
        <v>992</v>
      </c>
      <c r="C1020" s="71">
        <v>1</v>
      </c>
      <c r="D1020" s="71">
        <v>6</v>
      </c>
      <c r="E1020" s="66" t="s">
        <v>165</v>
      </c>
      <c r="F1020" s="72" t="s">
        <v>91</v>
      </c>
      <c r="G1020" s="68"/>
      <c r="H1020" s="68">
        <v>12.1</v>
      </c>
      <c r="I1020" s="68">
        <f>G1020+H1020</f>
        <v>12.1</v>
      </c>
    </row>
    <row r="1021" spans="1:9" ht="24" x14ac:dyDescent="0.2">
      <c r="A1021" s="5" t="s">
        <v>400</v>
      </c>
      <c r="B1021" s="11" t="s">
        <v>42</v>
      </c>
      <c r="C1021" s="13" t="s">
        <v>8</v>
      </c>
      <c r="D1021" s="13" t="s">
        <v>584</v>
      </c>
      <c r="E1021" s="11" t="s">
        <v>165</v>
      </c>
      <c r="F1021" s="11" t="s">
        <v>196</v>
      </c>
      <c r="G1021" s="26">
        <f t="shared" ref="G1021:I1022" si="361">G1022</f>
        <v>0</v>
      </c>
      <c r="H1021" s="26">
        <f t="shared" si="361"/>
        <v>50</v>
      </c>
      <c r="I1021" s="26">
        <f t="shared" si="361"/>
        <v>50</v>
      </c>
    </row>
    <row r="1022" spans="1:9" x14ac:dyDescent="0.2">
      <c r="A1022" s="5" t="s">
        <v>198</v>
      </c>
      <c r="B1022" s="11" t="s">
        <v>42</v>
      </c>
      <c r="C1022" s="13" t="s">
        <v>8</v>
      </c>
      <c r="D1022" s="13" t="s">
        <v>584</v>
      </c>
      <c r="E1022" s="11" t="s">
        <v>165</v>
      </c>
      <c r="F1022" s="11" t="s">
        <v>197</v>
      </c>
      <c r="G1022" s="26">
        <f t="shared" si="361"/>
        <v>0</v>
      </c>
      <c r="H1022" s="26">
        <f t="shared" si="361"/>
        <v>50</v>
      </c>
      <c r="I1022" s="26">
        <f t="shared" si="361"/>
        <v>50</v>
      </c>
    </row>
    <row r="1023" spans="1:9" ht="36" x14ac:dyDescent="0.2">
      <c r="A1023" s="27" t="s">
        <v>402</v>
      </c>
      <c r="B1023" s="66" t="s">
        <v>42</v>
      </c>
      <c r="C1023" s="67" t="s">
        <v>8</v>
      </c>
      <c r="D1023" s="67" t="s">
        <v>584</v>
      </c>
      <c r="E1023" s="66" t="s">
        <v>165</v>
      </c>
      <c r="F1023" s="66" t="s">
        <v>401</v>
      </c>
      <c r="G1023" s="68"/>
      <c r="H1023" s="68">
        <v>50</v>
      </c>
      <c r="I1023" s="68">
        <f>G1023+H1023</f>
        <v>50</v>
      </c>
    </row>
    <row r="1024" spans="1:9" x14ac:dyDescent="0.2">
      <c r="A1024" s="108" t="s">
        <v>192</v>
      </c>
      <c r="B1024" s="46">
        <v>992</v>
      </c>
      <c r="C1024" s="10">
        <v>1</v>
      </c>
      <c r="D1024" s="10">
        <v>6</v>
      </c>
      <c r="E1024" s="11" t="s">
        <v>165</v>
      </c>
      <c r="F1024" s="47" t="s">
        <v>193</v>
      </c>
      <c r="G1024" s="26">
        <f t="shared" ref="G1024:I1025" si="362">G1025</f>
        <v>11</v>
      </c>
      <c r="H1024" s="26">
        <f t="shared" si="362"/>
        <v>0</v>
      </c>
      <c r="I1024" s="26">
        <f t="shared" si="362"/>
        <v>11</v>
      </c>
    </row>
    <row r="1025" spans="1:9" x14ac:dyDescent="0.2">
      <c r="A1025" s="108" t="s">
        <v>195</v>
      </c>
      <c r="B1025" s="46">
        <v>992</v>
      </c>
      <c r="C1025" s="10">
        <v>1</v>
      </c>
      <c r="D1025" s="10">
        <v>6</v>
      </c>
      <c r="E1025" s="11" t="s">
        <v>165</v>
      </c>
      <c r="F1025" s="47" t="s">
        <v>194</v>
      </c>
      <c r="G1025" s="26">
        <f t="shared" si="362"/>
        <v>11</v>
      </c>
      <c r="H1025" s="26">
        <f t="shared" si="362"/>
        <v>0</v>
      </c>
      <c r="I1025" s="26">
        <f t="shared" si="362"/>
        <v>11</v>
      </c>
    </row>
    <row r="1026" spans="1:9" x14ac:dyDescent="0.2">
      <c r="A1026" s="75" t="s">
        <v>99</v>
      </c>
      <c r="B1026" s="70">
        <v>992</v>
      </c>
      <c r="C1026" s="71">
        <v>1</v>
      </c>
      <c r="D1026" s="71">
        <v>6</v>
      </c>
      <c r="E1026" s="66" t="s">
        <v>165</v>
      </c>
      <c r="F1026" s="72" t="s">
        <v>100</v>
      </c>
      <c r="G1026" s="68">
        <v>11</v>
      </c>
      <c r="H1026" s="68"/>
      <c r="I1026" s="68">
        <f>G1026+H1026</f>
        <v>11</v>
      </c>
    </row>
    <row r="1027" spans="1:9" ht="144" x14ac:dyDescent="0.2">
      <c r="A1027" s="117" t="s">
        <v>82</v>
      </c>
      <c r="B1027" s="46">
        <v>992</v>
      </c>
      <c r="C1027" s="10">
        <v>1</v>
      </c>
      <c r="D1027" s="10">
        <v>6</v>
      </c>
      <c r="E1027" s="44" t="s">
        <v>459</v>
      </c>
      <c r="F1027" s="46"/>
      <c r="G1027" s="26">
        <f t="shared" ref="G1027:I1029" si="363">G1028</f>
        <v>3</v>
      </c>
      <c r="H1027" s="26">
        <f t="shared" si="363"/>
        <v>0</v>
      </c>
      <c r="I1027" s="26">
        <f t="shared" si="363"/>
        <v>3</v>
      </c>
    </row>
    <row r="1028" spans="1:9" ht="28.5" customHeight="1" x14ac:dyDescent="0.2">
      <c r="A1028" s="108" t="s">
        <v>398</v>
      </c>
      <c r="B1028" s="46">
        <v>992</v>
      </c>
      <c r="C1028" s="10">
        <v>1</v>
      </c>
      <c r="D1028" s="10">
        <v>6</v>
      </c>
      <c r="E1028" s="44" t="s">
        <v>459</v>
      </c>
      <c r="F1028" s="46">
        <v>200</v>
      </c>
      <c r="G1028" s="26">
        <f t="shared" si="363"/>
        <v>3</v>
      </c>
      <c r="H1028" s="26">
        <f t="shared" si="363"/>
        <v>0</v>
      </c>
      <c r="I1028" s="26">
        <f t="shared" si="363"/>
        <v>3</v>
      </c>
    </row>
    <row r="1029" spans="1:9" ht="30.75" customHeight="1" x14ac:dyDescent="0.2">
      <c r="A1029" s="108" t="s">
        <v>399</v>
      </c>
      <c r="B1029" s="46">
        <v>992</v>
      </c>
      <c r="C1029" s="10">
        <v>1</v>
      </c>
      <c r="D1029" s="10">
        <v>6</v>
      </c>
      <c r="E1029" s="44" t="s">
        <v>459</v>
      </c>
      <c r="F1029" s="46">
        <v>240</v>
      </c>
      <c r="G1029" s="26">
        <f t="shared" si="363"/>
        <v>3</v>
      </c>
      <c r="H1029" s="26">
        <f t="shared" si="363"/>
        <v>0</v>
      </c>
      <c r="I1029" s="26">
        <f t="shared" si="363"/>
        <v>3</v>
      </c>
    </row>
    <row r="1030" spans="1:9" ht="38.25" x14ac:dyDescent="0.2">
      <c r="A1030" s="79" t="s">
        <v>393</v>
      </c>
      <c r="B1030" s="70">
        <v>992</v>
      </c>
      <c r="C1030" s="71">
        <v>1</v>
      </c>
      <c r="D1030" s="71">
        <v>6</v>
      </c>
      <c r="E1030" s="78" t="s">
        <v>459</v>
      </c>
      <c r="F1030" s="72" t="s">
        <v>91</v>
      </c>
      <c r="G1030" s="68">
        <v>3</v>
      </c>
      <c r="H1030" s="68"/>
      <c r="I1030" s="68">
        <f>G1030+H1030</f>
        <v>3</v>
      </c>
    </row>
    <row r="1031" spans="1:9" ht="120" x14ac:dyDescent="0.2">
      <c r="A1031" s="117" t="s">
        <v>81</v>
      </c>
      <c r="B1031" s="46">
        <v>992</v>
      </c>
      <c r="C1031" s="10">
        <v>1</v>
      </c>
      <c r="D1031" s="10">
        <v>6</v>
      </c>
      <c r="E1031" s="44" t="s">
        <v>460</v>
      </c>
      <c r="F1031" s="46"/>
      <c r="G1031" s="26">
        <f>G1034</f>
        <v>3</v>
      </c>
      <c r="H1031" s="26">
        <f>H1034</f>
        <v>0</v>
      </c>
      <c r="I1031" s="26">
        <f>I1034</f>
        <v>3</v>
      </c>
    </row>
    <row r="1032" spans="1:9" ht="38.25" x14ac:dyDescent="0.2">
      <c r="A1032" s="108" t="s">
        <v>398</v>
      </c>
      <c r="B1032" s="46">
        <v>992</v>
      </c>
      <c r="C1032" s="10">
        <v>1</v>
      </c>
      <c r="D1032" s="10">
        <v>6</v>
      </c>
      <c r="E1032" s="44" t="s">
        <v>460</v>
      </c>
      <c r="F1032" s="46">
        <v>200</v>
      </c>
      <c r="G1032" s="26">
        <f t="shared" ref="G1032:I1033" si="364">G1033</f>
        <v>3</v>
      </c>
      <c r="H1032" s="26">
        <f t="shared" si="364"/>
        <v>0</v>
      </c>
      <c r="I1032" s="26">
        <f t="shared" si="364"/>
        <v>3</v>
      </c>
    </row>
    <row r="1033" spans="1:9" ht="51" x14ac:dyDescent="0.2">
      <c r="A1033" s="108" t="s">
        <v>399</v>
      </c>
      <c r="B1033" s="46">
        <v>992</v>
      </c>
      <c r="C1033" s="10">
        <v>1</v>
      </c>
      <c r="D1033" s="10">
        <v>6</v>
      </c>
      <c r="E1033" s="44" t="s">
        <v>460</v>
      </c>
      <c r="F1033" s="46">
        <v>240</v>
      </c>
      <c r="G1033" s="26">
        <f t="shared" si="364"/>
        <v>3</v>
      </c>
      <c r="H1033" s="26">
        <f t="shared" si="364"/>
        <v>0</v>
      </c>
      <c r="I1033" s="26">
        <f t="shared" si="364"/>
        <v>3</v>
      </c>
    </row>
    <row r="1034" spans="1:9" ht="38.25" x14ac:dyDescent="0.2">
      <c r="A1034" s="79" t="s">
        <v>393</v>
      </c>
      <c r="B1034" s="70">
        <v>992</v>
      </c>
      <c r="C1034" s="71">
        <v>1</v>
      </c>
      <c r="D1034" s="71">
        <v>6</v>
      </c>
      <c r="E1034" s="78" t="s">
        <v>460</v>
      </c>
      <c r="F1034" s="72" t="s">
        <v>91</v>
      </c>
      <c r="G1034" s="68">
        <v>3</v>
      </c>
      <c r="H1034" s="68"/>
      <c r="I1034" s="68">
        <f>G1034+H1034</f>
        <v>3</v>
      </c>
    </row>
    <row r="1035" spans="1:9" x14ac:dyDescent="0.2">
      <c r="A1035" s="5" t="s">
        <v>13</v>
      </c>
      <c r="B1035" s="11" t="s">
        <v>42</v>
      </c>
      <c r="C1035" s="12" t="s">
        <v>8</v>
      </c>
      <c r="D1035" s="12" t="s">
        <v>69</v>
      </c>
      <c r="E1035" s="11" t="s">
        <v>7</v>
      </c>
      <c r="F1035" s="11" t="s">
        <v>7</v>
      </c>
      <c r="G1035" s="32">
        <f>G1036</f>
        <v>21726.100000000002</v>
      </c>
      <c r="H1035" s="32">
        <f>H1036</f>
        <v>0</v>
      </c>
      <c r="I1035" s="32">
        <f>I1036</f>
        <v>21726.100000000002</v>
      </c>
    </row>
    <row r="1036" spans="1:9" x14ac:dyDescent="0.2">
      <c r="A1036" s="84" t="s">
        <v>162</v>
      </c>
      <c r="B1036" s="11" t="s">
        <v>42</v>
      </c>
      <c r="C1036" s="13" t="s">
        <v>8</v>
      </c>
      <c r="D1036" s="13" t="s">
        <v>69</v>
      </c>
      <c r="E1036" s="11" t="s">
        <v>161</v>
      </c>
      <c r="F1036" s="11" t="s">
        <v>7</v>
      </c>
      <c r="G1036" s="32">
        <f>G1037+G1042</f>
        <v>21726.100000000002</v>
      </c>
      <c r="H1036" s="32">
        <f>H1037+H1042</f>
        <v>0</v>
      </c>
      <c r="I1036" s="32">
        <f>I1037+I1042</f>
        <v>21726.100000000002</v>
      </c>
    </row>
    <row r="1037" spans="1:9" x14ac:dyDescent="0.2">
      <c r="A1037" s="334" t="s">
        <v>539</v>
      </c>
      <c r="B1037" s="11" t="s">
        <v>42</v>
      </c>
      <c r="C1037" s="13" t="s">
        <v>8</v>
      </c>
      <c r="D1037" s="13" t="s">
        <v>69</v>
      </c>
      <c r="E1037" s="11" t="s">
        <v>205</v>
      </c>
      <c r="F1037" s="11" t="s">
        <v>7</v>
      </c>
      <c r="G1037" s="32">
        <f>G1039</f>
        <v>141.19999999999999</v>
      </c>
      <c r="H1037" s="32">
        <f>H1039</f>
        <v>0</v>
      </c>
      <c r="I1037" s="32">
        <f>I1039</f>
        <v>141.19999999999999</v>
      </c>
    </row>
    <row r="1038" spans="1:9" ht="36" x14ac:dyDescent="0.2">
      <c r="A1038" s="62" t="s">
        <v>540</v>
      </c>
      <c r="B1038" s="11" t="s">
        <v>42</v>
      </c>
      <c r="C1038" s="13" t="s">
        <v>8</v>
      </c>
      <c r="D1038" s="13" t="s">
        <v>69</v>
      </c>
      <c r="E1038" s="11" t="s">
        <v>538</v>
      </c>
      <c r="F1038" s="11"/>
      <c r="G1038" s="32">
        <f>G1039</f>
        <v>141.19999999999999</v>
      </c>
      <c r="H1038" s="32">
        <f>H1039</f>
        <v>0</v>
      </c>
      <c r="I1038" s="32">
        <f>I1039</f>
        <v>141.19999999999999</v>
      </c>
    </row>
    <row r="1039" spans="1:9" x14ac:dyDescent="0.2">
      <c r="A1039" s="62" t="s">
        <v>177</v>
      </c>
      <c r="B1039" s="11" t="s">
        <v>42</v>
      </c>
      <c r="C1039" s="13" t="s">
        <v>8</v>
      </c>
      <c r="D1039" s="13" t="s">
        <v>69</v>
      </c>
      <c r="E1039" s="11" t="s">
        <v>538</v>
      </c>
      <c r="F1039" s="11" t="s">
        <v>175</v>
      </c>
      <c r="G1039" s="32">
        <f>G1040</f>
        <v>141.19999999999999</v>
      </c>
      <c r="H1039" s="32">
        <f t="shared" ref="H1039:I1039" si="365">H1040</f>
        <v>0</v>
      </c>
      <c r="I1039" s="32">
        <f t="shared" si="365"/>
        <v>141.19999999999999</v>
      </c>
    </row>
    <row r="1040" spans="1:9" x14ac:dyDescent="0.2">
      <c r="A1040" s="8" t="s">
        <v>107</v>
      </c>
      <c r="B1040" s="11" t="s">
        <v>42</v>
      </c>
      <c r="C1040" s="13" t="s">
        <v>8</v>
      </c>
      <c r="D1040" s="13" t="s">
        <v>69</v>
      </c>
      <c r="E1040" s="11" t="s">
        <v>538</v>
      </c>
      <c r="F1040" s="11" t="s">
        <v>108</v>
      </c>
      <c r="G1040" s="32">
        <f>G1041</f>
        <v>141.19999999999999</v>
      </c>
      <c r="H1040" s="32">
        <f t="shared" ref="H1040:I1040" si="366">H1041</f>
        <v>0</v>
      </c>
      <c r="I1040" s="32">
        <f t="shared" si="366"/>
        <v>141.19999999999999</v>
      </c>
    </row>
    <row r="1041" spans="1:9" x14ac:dyDescent="0.2">
      <c r="A1041" s="27" t="s">
        <v>90</v>
      </c>
      <c r="B1041" s="66" t="s">
        <v>42</v>
      </c>
      <c r="C1041" s="67" t="s">
        <v>8</v>
      </c>
      <c r="D1041" s="67" t="s">
        <v>69</v>
      </c>
      <c r="E1041" s="66" t="s">
        <v>538</v>
      </c>
      <c r="F1041" s="66" t="s">
        <v>108</v>
      </c>
      <c r="G1041" s="68">
        <v>141.19999999999999</v>
      </c>
      <c r="H1041" s="68"/>
      <c r="I1041" s="68">
        <f>G1041+H1041</f>
        <v>141.19999999999999</v>
      </c>
    </row>
    <row r="1042" spans="1:9" x14ac:dyDescent="0.2">
      <c r="A1042" s="84" t="s">
        <v>225</v>
      </c>
      <c r="B1042" s="11" t="s">
        <v>42</v>
      </c>
      <c r="C1042" s="13" t="s">
        <v>8</v>
      </c>
      <c r="D1042" s="13" t="s">
        <v>69</v>
      </c>
      <c r="E1042" s="11" t="s">
        <v>226</v>
      </c>
      <c r="F1042" s="11" t="s">
        <v>7</v>
      </c>
      <c r="G1042" s="32">
        <f t="shared" ref="G1042:I1042" si="367">G1043</f>
        <v>21584.9</v>
      </c>
      <c r="H1042" s="32">
        <f t="shared" si="367"/>
        <v>0</v>
      </c>
      <c r="I1042" s="32">
        <f t="shared" si="367"/>
        <v>21584.9</v>
      </c>
    </row>
    <row r="1043" spans="1:9" x14ac:dyDescent="0.2">
      <c r="A1043" s="108" t="s">
        <v>192</v>
      </c>
      <c r="B1043" s="55" t="s">
        <v>42</v>
      </c>
      <c r="C1043" s="55" t="s">
        <v>8</v>
      </c>
      <c r="D1043" s="55" t="s">
        <v>69</v>
      </c>
      <c r="E1043" s="11" t="s">
        <v>226</v>
      </c>
      <c r="F1043" s="55" t="s">
        <v>193</v>
      </c>
      <c r="G1043" s="34">
        <f>G1044</f>
        <v>21584.9</v>
      </c>
      <c r="H1043" s="34">
        <f>H1044</f>
        <v>0</v>
      </c>
      <c r="I1043" s="34">
        <f>I1044</f>
        <v>21584.9</v>
      </c>
    </row>
    <row r="1044" spans="1:9" x14ac:dyDescent="0.2">
      <c r="A1044" s="80" t="s">
        <v>116</v>
      </c>
      <c r="B1044" s="70">
        <v>992</v>
      </c>
      <c r="C1044" s="67" t="s">
        <v>8</v>
      </c>
      <c r="D1044" s="67" t="s">
        <v>69</v>
      </c>
      <c r="E1044" s="66" t="s">
        <v>226</v>
      </c>
      <c r="F1044" s="66" t="s">
        <v>117</v>
      </c>
      <c r="G1044" s="68">
        <f>34748.8-13163.9</f>
        <v>21584.9</v>
      </c>
      <c r="H1044" s="68"/>
      <c r="I1044" s="68">
        <f>G1044+H1044</f>
        <v>21584.9</v>
      </c>
    </row>
    <row r="1045" spans="1:9" x14ac:dyDescent="0.2">
      <c r="A1045" s="41" t="s">
        <v>83</v>
      </c>
      <c r="B1045" s="23" t="s">
        <v>42</v>
      </c>
      <c r="C1045" s="51" t="s">
        <v>19</v>
      </c>
      <c r="D1045" s="51" t="s">
        <v>58</v>
      </c>
      <c r="E1045" s="23" t="s">
        <v>7</v>
      </c>
      <c r="F1045" s="23" t="s">
        <v>7</v>
      </c>
      <c r="G1045" s="25">
        <f t="shared" ref="G1045:I1047" si="368">G1046</f>
        <v>1401.7</v>
      </c>
      <c r="H1045" s="25">
        <f t="shared" si="368"/>
        <v>0</v>
      </c>
      <c r="I1045" s="25">
        <f t="shared" si="368"/>
        <v>1401.7</v>
      </c>
    </row>
    <row r="1046" spans="1:9" x14ac:dyDescent="0.2">
      <c r="A1046" s="5" t="s">
        <v>84</v>
      </c>
      <c r="B1046" s="11" t="s">
        <v>42</v>
      </c>
      <c r="C1046" s="13" t="s">
        <v>19</v>
      </c>
      <c r="D1046" s="13" t="s">
        <v>9</v>
      </c>
      <c r="E1046" s="11"/>
      <c r="F1046" s="11"/>
      <c r="G1046" s="26">
        <f t="shared" si="368"/>
        <v>1401.7</v>
      </c>
      <c r="H1046" s="26">
        <f t="shared" si="368"/>
        <v>0</v>
      </c>
      <c r="I1046" s="26">
        <f t="shared" si="368"/>
        <v>1401.7</v>
      </c>
    </row>
    <row r="1047" spans="1:9" x14ac:dyDescent="0.2">
      <c r="A1047" s="84" t="s">
        <v>162</v>
      </c>
      <c r="B1047" s="11" t="s">
        <v>42</v>
      </c>
      <c r="C1047" s="13" t="s">
        <v>19</v>
      </c>
      <c r="D1047" s="13" t="s">
        <v>9</v>
      </c>
      <c r="E1047" s="11" t="s">
        <v>161</v>
      </c>
      <c r="F1047" s="11" t="s">
        <v>7</v>
      </c>
      <c r="G1047" s="26">
        <f t="shared" si="368"/>
        <v>1401.7</v>
      </c>
      <c r="H1047" s="26">
        <f t="shared" si="368"/>
        <v>0</v>
      </c>
      <c r="I1047" s="26">
        <f t="shared" si="368"/>
        <v>1401.7</v>
      </c>
    </row>
    <row r="1048" spans="1:9" ht="24" x14ac:dyDescent="0.2">
      <c r="A1048" s="5" t="s">
        <v>85</v>
      </c>
      <c r="B1048" s="11" t="s">
        <v>42</v>
      </c>
      <c r="C1048" s="13" t="s">
        <v>19</v>
      </c>
      <c r="D1048" s="13" t="s">
        <v>9</v>
      </c>
      <c r="E1048" s="11" t="s">
        <v>204</v>
      </c>
      <c r="F1048" s="11" t="s">
        <v>7</v>
      </c>
      <c r="G1048" s="26">
        <f t="shared" ref="G1048:I1049" si="369">G1049</f>
        <v>1401.7</v>
      </c>
      <c r="H1048" s="26">
        <f t="shared" si="369"/>
        <v>0</v>
      </c>
      <c r="I1048" s="26">
        <f t="shared" si="369"/>
        <v>1401.7</v>
      </c>
    </row>
    <row r="1049" spans="1:9" x14ac:dyDescent="0.2">
      <c r="A1049" s="62" t="s">
        <v>177</v>
      </c>
      <c r="B1049" s="11" t="s">
        <v>42</v>
      </c>
      <c r="C1049" s="13" t="s">
        <v>19</v>
      </c>
      <c r="D1049" s="13" t="s">
        <v>9</v>
      </c>
      <c r="E1049" s="11" t="s">
        <v>204</v>
      </c>
      <c r="F1049" s="11" t="s">
        <v>175</v>
      </c>
      <c r="G1049" s="26">
        <f t="shared" si="369"/>
        <v>1401.7</v>
      </c>
      <c r="H1049" s="26">
        <f t="shared" si="369"/>
        <v>0</v>
      </c>
      <c r="I1049" s="26">
        <f t="shared" si="369"/>
        <v>1401.7</v>
      </c>
    </row>
    <row r="1050" spans="1:9" x14ac:dyDescent="0.2">
      <c r="A1050" s="5" t="s">
        <v>107</v>
      </c>
      <c r="B1050" s="11" t="s">
        <v>42</v>
      </c>
      <c r="C1050" s="13" t="s">
        <v>19</v>
      </c>
      <c r="D1050" s="13" t="s">
        <v>9</v>
      </c>
      <c r="E1050" s="11" t="s">
        <v>204</v>
      </c>
      <c r="F1050" s="11" t="s">
        <v>108</v>
      </c>
      <c r="G1050" s="26">
        <f t="shared" ref="G1050:I1050" si="370">G1051</f>
        <v>1401.7</v>
      </c>
      <c r="H1050" s="26">
        <f t="shared" si="370"/>
        <v>0</v>
      </c>
      <c r="I1050" s="26">
        <f t="shared" si="370"/>
        <v>1401.7</v>
      </c>
    </row>
    <row r="1051" spans="1:9" x14ac:dyDescent="0.2">
      <c r="A1051" s="27" t="s">
        <v>90</v>
      </c>
      <c r="B1051" s="66" t="s">
        <v>42</v>
      </c>
      <c r="C1051" s="67" t="s">
        <v>19</v>
      </c>
      <c r="D1051" s="67" t="s">
        <v>9</v>
      </c>
      <c r="E1051" s="66" t="s">
        <v>204</v>
      </c>
      <c r="F1051" s="66" t="s">
        <v>108</v>
      </c>
      <c r="G1051" s="68">
        <v>1401.7</v>
      </c>
      <c r="H1051" s="68"/>
      <c r="I1051" s="68">
        <f>G1051+H1051</f>
        <v>1401.7</v>
      </c>
    </row>
    <row r="1052" spans="1:9" ht="24" x14ac:dyDescent="0.2">
      <c r="A1052" s="41" t="s">
        <v>80</v>
      </c>
      <c r="B1052" s="61">
        <v>992</v>
      </c>
      <c r="C1052" s="43">
        <v>13</v>
      </c>
      <c r="D1052" s="43">
        <v>0</v>
      </c>
      <c r="E1052" s="85"/>
      <c r="F1052" s="61"/>
      <c r="G1052" s="38">
        <f t="shared" ref="G1052:I1054" si="371">G1053</f>
        <v>200</v>
      </c>
      <c r="H1052" s="38">
        <f t="shared" si="371"/>
        <v>-200</v>
      </c>
      <c r="I1052" s="38">
        <f t="shared" si="371"/>
        <v>0</v>
      </c>
    </row>
    <row r="1053" spans="1:9" x14ac:dyDescent="0.2">
      <c r="A1053" s="5" t="s">
        <v>70</v>
      </c>
      <c r="B1053" s="11" t="s">
        <v>42</v>
      </c>
      <c r="C1053" s="13" t="s">
        <v>69</v>
      </c>
      <c r="D1053" s="13" t="s">
        <v>8</v>
      </c>
      <c r="E1053" s="11" t="s">
        <v>7</v>
      </c>
      <c r="F1053" s="11" t="s">
        <v>7</v>
      </c>
      <c r="G1053" s="26">
        <f t="shared" si="371"/>
        <v>200</v>
      </c>
      <c r="H1053" s="26">
        <f t="shared" si="371"/>
        <v>-200</v>
      </c>
      <c r="I1053" s="26">
        <f t="shared" si="371"/>
        <v>0</v>
      </c>
    </row>
    <row r="1054" spans="1:9" x14ac:dyDescent="0.2">
      <c r="A1054" s="5" t="s">
        <v>37</v>
      </c>
      <c r="B1054" s="11" t="s">
        <v>42</v>
      </c>
      <c r="C1054" s="13" t="s">
        <v>69</v>
      </c>
      <c r="D1054" s="13" t="s">
        <v>8</v>
      </c>
      <c r="E1054" s="11" t="s">
        <v>178</v>
      </c>
      <c r="F1054" s="11" t="s">
        <v>7</v>
      </c>
      <c r="G1054" s="26">
        <f t="shared" si="371"/>
        <v>200</v>
      </c>
      <c r="H1054" s="26">
        <f t="shared" si="371"/>
        <v>-200</v>
      </c>
      <c r="I1054" s="26">
        <f t="shared" si="371"/>
        <v>0</v>
      </c>
    </row>
    <row r="1055" spans="1:9" x14ac:dyDescent="0.2">
      <c r="A1055" s="5" t="s">
        <v>180</v>
      </c>
      <c r="B1055" s="11" t="s">
        <v>42</v>
      </c>
      <c r="C1055" s="13" t="s">
        <v>69</v>
      </c>
      <c r="D1055" s="13" t="s">
        <v>8</v>
      </c>
      <c r="E1055" s="11" t="s">
        <v>178</v>
      </c>
      <c r="F1055" s="11" t="s">
        <v>179</v>
      </c>
      <c r="G1055" s="26">
        <f>G1056</f>
        <v>200</v>
      </c>
      <c r="H1055" s="26">
        <f>H1056</f>
        <v>-200</v>
      </c>
      <c r="I1055" s="26">
        <f>I1056</f>
        <v>0</v>
      </c>
    </row>
    <row r="1056" spans="1:9" x14ac:dyDescent="0.2">
      <c r="A1056" s="27" t="s">
        <v>111</v>
      </c>
      <c r="B1056" s="66" t="s">
        <v>42</v>
      </c>
      <c r="C1056" s="67" t="s">
        <v>69</v>
      </c>
      <c r="D1056" s="67" t="s">
        <v>8</v>
      </c>
      <c r="E1056" s="66" t="s">
        <v>178</v>
      </c>
      <c r="F1056" s="66" t="s">
        <v>112</v>
      </c>
      <c r="G1056" s="68">
        <v>200</v>
      </c>
      <c r="H1056" s="68">
        <v>-200</v>
      </c>
      <c r="I1056" s="68">
        <f>G1056+H1056</f>
        <v>0</v>
      </c>
    </row>
    <row r="1057" spans="1:9" ht="24" x14ac:dyDescent="0.2">
      <c r="A1057" s="118" t="s">
        <v>76</v>
      </c>
      <c r="B1057" s="23" t="s">
        <v>42</v>
      </c>
      <c r="C1057" s="51" t="s">
        <v>35</v>
      </c>
      <c r="D1057" s="51" t="s">
        <v>58</v>
      </c>
      <c r="E1057" s="23" t="s">
        <v>7</v>
      </c>
      <c r="F1057" s="23" t="s">
        <v>7</v>
      </c>
      <c r="G1057" s="25">
        <f>G1058+G1070</f>
        <v>13458</v>
      </c>
      <c r="H1057" s="25">
        <f>H1058+H1070</f>
        <v>1711</v>
      </c>
      <c r="I1057" s="25">
        <f>I1058+I1070</f>
        <v>15169</v>
      </c>
    </row>
    <row r="1058" spans="1:9" ht="24" x14ac:dyDescent="0.2">
      <c r="A1058" s="109" t="s">
        <v>77</v>
      </c>
      <c r="B1058" s="11" t="s">
        <v>42</v>
      </c>
      <c r="C1058" s="13" t="s">
        <v>35</v>
      </c>
      <c r="D1058" s="13" t="s">
        <v>8</v>
      </c>
      <c r="E1058" s="11" t="s">
        <v>7</v>
      </c>
      <c r="F1058" s="11" t="s">
        <v>7</v>
      </c>
      <c r="G1058" s="26">
        <f t="shared" ref="G1058:I1058" si="372">G1059</f>
        <v>5858</v>
      </c>
      <c r="H1058" s="26">
        <f t="shared" si="372"/>
        <v>0</v>
      </c>
      <c r="I1058" s="26">
        <f t="shared" si="372"/>
        <v>5858</v>
      </c>
    </row>
    <row r="1059" spans="1:9" x14ac:dyDescent="0.2">
      <c r="A1059" s="5" t="s">
        <v>162</v>
      </c>
      <c r="B1059" s="11" t="s">
        <v>42</v>
      </c>
      <c r="C1059" s="13" t="s">
        <v>35</v>
      </c>
      <c r="D1059" s="13" t="s">
        <v>8</v>
      </c>
      <c r="E1059" s="11" t="s">
        <v>161</v>
      </c>
      <c r="F1059" s="11" t="s">
        <v>7</v>
      </c>
      <c r="G1059" s="26">
        <f>G1060+G1065</f>
        <v>5858</v>
      </c>
      <c r="H1059" s="26">
        <f>H1060+H1065</f>
        <v>0</v>
      </c>
      <c r="I1059" s="26">
        <f>I1060+I1065</f>
        <v>5858</v>
      </c>
    </row>
    <row r="1060" spans="1:9" ht="24" x14ac:dyDescent="0.2">
      <c r="A1060" s="5" t="s">
        <v>514</v>
      </c>
      <c r="B1060" s="11" t="s">
        <v>42</v>
      </c>
      <c r="C1060" s="13" t="s">
        <v>35</v>
      </c>
      <c r="D1060" s="13" t="s">
        <v>8</v>
      </c>
      <c r="E1060" s="11" t="s">
        <v>172</v>
      </c>
      <c r="F1060" s="11" t="s">
        <v>7</v>
      </c>
      <c r="G1060" s="26">
        <f>G1063</f>
        <v>4208</v>
      </c>
      <c r="H1060" s="26">
        <f>H1063</f>
        <v>0</v>
      </c>
      <c r="I1060" s="26">
        <f>I1063</f>
        <v>4208</v>
      </c>
    </row>
    <row r="1061" spans="1:9" x14ac:dyDescent="0.2">
      <c r="A1061" s="62" t="s">
        <v>177</v>
      </c>
      <c r="B1061" s="11" t="s">
        <v>42</v>
      </c>
      <c r="C1061" s="13" t="s">
        <v>35</v>
      </c>
      <c r="D1061" s="13" t="s">
        <v>8</v>
      </c>
      <c r="E1061" s="11" t="s">
        <v>172</v>
      </c>
      <c r="F1061" s="11" t="s">
        <v>175</v>
      </c>
      <c r="G1061" s="26">
        <f t="shared" ref="G1061:I1061" si="373">G1062</f>
        <v>4208</v>
      </c>
      <c r="H1061" s="26">
        <f t="shared" si="373"/>
        <v>0</v>
      </c>
      <c r="I1061" s="26">
        <f t="shared" si="373"/>
        <v>4208</v>
      </c>
    </row>
    <row r="1062" spans="1:9" x14ac:dyDescent="0.2">
      <c r="A1062" s="62" t="s">
        <v>57</v>
      </c>
      <c r="B1062" s="11" t="s">
        <v>42</v>
      </c>
      <c r="C1062" s="13" t="s">
        <v>35</v>
      </c>
      <c r="D1062" s="13" t="s">
        <v>8</v>
      </c>
      <c r="E1062" s="11" t="s">
        <v>172</v>
      </c>
      <c r="F1062" s="11" t="s">
        <v>176</v>
      </c>
      <c r="G1062" s="26">
        <f t="shared" ref="G1062:I1063" si="374">G1063</f>
        <v>4208</v>
      </c>
      <c r="H1062" s="26">
        <f t="shared" si="374"/>
        <v>0</v>
      </c>
      <c r="I1062" s="26">
        <f t="shared" si="374"/>
        <v>4208</v>
      </c>
    </row>
    <row r="1063" spans="1:9" x14ac:dyDescent="0.2">
      <c r="A1063" s="5" t="s">
        <v>174</v>
      </c>
      <c r="B1063" s="11" t="s">
        <v>42</v>
      </c>
      <c r="C1063" s="13" t="s">
        <v>35</v>
      </c>
      <c r="D1063" s="13" t="s">
        <v>8</v>
      </c>
      <c r="E1063" s="11" t="s">
        <v>172</v>
      </c>
      <c r="F1063" s="11" t="s">
        <v>113</v>
      </c>
      <c r="G1063" s="26">
        <f t="shared" si="374"/>
        <v>4208</v>
      </c>
      <c r="H1063" s="26">
        <f t="shared" si="374"/>
        <v>0</v>
      </c>
      <c r="I1063" s="26">
        <f t="shared" si="374"/>
        <v>4208</v>
      </c>
    </row>
    <row r="1064" spans="1:9" x14ac:dyDescent="0.2">
      <c r="A1064" s="27" t="s">
        <v>66</v>
      </c>
      <c r="B1064" s="66" t="s">
        <v>42</v>
      </c>
      <c r="C1064" s="67" t="s">
        <v>35</v>
      </c>
      <c r="D1064" s="67" t="s">
        <v>8</v>
      </c>
      <c r="E1064" s="66" t="s">
        <v>172</v>
      </c>
      <c r="F1064" s="66" t="s">
        <v>113</v>
      </c>
      <c r="G1064" s="68">
        <v>4208</v>
      </c>
      <c r="H1064" s="68"/>
      <c r="I1064" s="68">
        <f>G1064+H1064</f>
        <v>4208</v>
      </c>
    </row>
    <row r="1065" spans="1:9" x14ac:dyDescent="0.2">
      <c r="A1065" s="5" t="s">
        <v>435</v>
      </c>
      <c r="B1065" s="11" t="s">
        <v>42</v>
      </c>
      <c r="C1065" s="13" t="s">
        <v>35</v>
      </c>
      <c r="D1065" s="13" t="s">
        <v>8</v>
      </c>
      <c r="E1065" s="11" t="s">
        <v>458</v>
      </c>
      <c r="F1065" s="11" t="s">
        <v>7</v>
      </c>
      <c r="G1065" s="26">
        <f>G1068</f>
        <v>1650</v>
      </c>
      <c r="H1065" s="26">
        <f>H1068</f>
        <v>0</v>
      </c>
      <c r="I1065" s="26">
        <f>I1068</f>
        <v>1650</v>
      </c>
    </row>
    <row r="1066" spans="1:9" x14ac:dyDescent="0.2">
      <c r="A1066" s="6" t="s">
        <v>177</v>
      </c>
      <c r="B1066" s="11" t="s">
        <v>42</v>
      </c>
      <c r="C1066" s="13" t="s">
        <v>35</v>
      </c>
      <c r="D1066" s="13" t="s">
        <v>8</v>
      </c>
      <c r="E1066" s="11" t="s">
        <v>458</v>
      </c>
      <c r="F1066" s="11" t="s">
        <v>175</v>
      </c>
      <c r="G1066" s="26">
        <f t="shared" ref="G1066:I1068" si="375">G1067</f>
        <v>1650</v>
      </c>
      <c r="H1066" s="26">
        <f t="shared" si="375"/>
        <v>0</v>
      </c>
      <c r="I1066" s="26">
        <f t="shared" si="375"/>
        <v>1650</v>
      </c>
    </row>
    <row r="1067" spans="1:9" x14ac:dyDescent="0.2">
      <c r="A1067" s="6" t="s">
        <v>57</v>
      </c>
      <c r="B1067" s="11" t="s">
        <v>42</v>
      </c>
      <c r="C1067" s="13" t="s">
        <v>35</v>
      </c>
      <c r="D1067" s="13" t="s">
        <v>8</v>
      </c>
      <c r="E1067" s="11" t="s">
        <v>458</v>
      </c>
      <c r="F1067" s="11" t="s">
        <v>176</v>
      </c>
      <c r="G1067" s="26">
        <f t="shared" si="375"/>
        <v>1650</v>
      </c>
      <c r="H1067" s="26">
        <f t="shared" si="375"/>
        <v>0</v>
      </c>
      <c r="I1067" s="26">
        <f t="shared" si="375"/>
        <v>1650</v>
      </c>
    </row>
    <row r="1068" spans="1:9" x14ac:dyDescent="0.2">
      <c r="A1068" s="5" t="s">
        <v>174</v>
      </c>
      <c r="B1068" s="11" t="s">
        <v>42</v>
      </c>
      <c r="C1068" s="13" t="s">
        <v>35</v>
      </c>
      <c r="D1068" s="13" t="s">
        <v>8</v>
      </c>
      <c r="E1068" s="11" t="s">
        <v>458</v>
      </c>
      <c r="F1068" s="11" t="s">
        <v>113</v>
      </c>
      <c r="G1068" s="26">
        <f t="shared" si="375"/>
        <v>1650</v>
      </c>
      <c r="H1068" s="26">
        <f t="shared" si="375"/>
        <v>0</v>
      </c>
      <c r="I1068" s="26">
        <f t="shared" si="375"/>
        <v>1650</v>
      </c>
    </row>
    <row r="1069" spans="1:9" x14ac:dyDescent="0.2">
      <c r="A1069" s="27" t="s">
        <v>67</v>
      </c>
      <c r="B1069" s="66" t="s">
        <v>42</v>
      </c>
      <c r="C1069" s="67" t="s">
        <v>35</v>
      </c>
      <c r="D1069" s="67" t="s">
        <v>8</v>
      </c>
      <c r="E1069" s="66" t="s">
        <v>458</v>
      </c>
      <c r="F1069" s="66" t="s">
        <v>113</v>
      </c>
      <c r="G1069" s="68">
        <v>1650</v>
      </c>
      <c r="H1069" s="68"/>
      <c r="I1069" s="68">
        <f>G1069+H1069</f>
        <v>1650</v>
      </c>
    </row>
    <row r="1070" spans="1:9" x14ac:dyDescent="0.2">
      <c r="A1070" s="109" t="s">
        <v>78</v>
      </c>
      <c r="B1070" s="11" t="s">
        <v>42</v>
      </c>
      <c r="C1070" s="13" t="s">
        <v>35</v>
      </c>
      <c r="D1070" s="13" t="s">
        <v>19</v>
      </c>
      <c r="E1070" s="11"/>
      <c r="F1070" s="11"/>
      <c r="G1070" s="26">
        <f t="shared" ref="G1070:I1073" si="376">G1071</f>
        <v>7600</v>
      </c>
      <c r="H1070" s="26">
        <f t="shared" si="376"/>
        <v>1711</v>
      </c>
      <c r="I1070" s="26">
        <f t="shared" si="376"/>
        <v>9311</v>
      </c>
    </row>
    <row r="1071" spans="1:9" x14ac:dyDescent="0.2">
      <c r="A1071" s="5" t="s">
        <v>162</v>
      </c>
      <c r="B1071" s="11" t="s">
        <v>42</v>
      </c>
      <c r="C1071" s="13" t="s">
        <v>35</v>
      </c>
      <c r="D1071" s="13" t="s">
        <v>19</v>
      </c>
      <c r="E1071" s="11" t="s">
        <v>161</v>
      </c>
      <c r="F1071" s="11" t="s">
        <v>7</v>
      </c>
      <c r="G1071" s="26">
        <f t="shared" si="376"/>
        <v>7600</v>
      </c>
      <c r="H1071" s="26">
        <f t="shared" si="376"/>
        <v>1711</v>
      </c>
      <c r="I1071" s="26">
        <f t="shared" si="376"/>
        <v>9311</v>
      </c>
    </row>
    <row r="1072" spans="1:9" x14ac:dyDescent="0.2">
      <c r="A1072" s="62" t="s">
        <v>171</v>
      </c>
      <c r="B1072" s="11" t="s">
        <v>42</v>
      </c>
      <c r="C1072" s="13" t="s">
        <v>35</v>
      </c>
      <c r="D1072" s="13" t="s">
        <v>19</v>
      </c>
      <c r="E1072" s="11" t="s">
        <v>173</v>
      </c>
      <c r="F1072" s="11" t="s">
        <v>7</v>
      </c>
      <c r="G1072" s="26">
        <f t="shared" si="376"/>
        <v>7600</v>
      </c>
      <c r="H1072" s="26">
        <f t="shared" si="376"/>
        <v>1711</v>
      </c>
      <c r="I1072" s="26">
        <f t="shared" si="376"/>
        <v>9311</v>
      </c>
    </row>
    <row r="1073" spans="1:12" x14ac:dyDescent="0.2">
      <c r="A1073" s="62" t="s">
        <v>177</v>
      </c>
      <c r="B1073" s="11" t="s">
        <v>42</v>
      </c>
      <c r="C1073" s="13" t="s">
        <v>35</v>
      </c>
      <c r="D1073" s="13" t="s">
        <v>19</v>
      </c>
      <c r="E1073" s="11" t="s">
        <v>173</v>
      </c>
      <c r="F1073" s="11" t="s">
        <v>175</v>
      </c>
      <c r="G1073" s="26">
        <f t="shared" si="376"/>
        <v>7600</v>
      </c>
      <c r="H1073" s="26">
        <f t="shared" si="376"/>
        <v>1711</v>
      </c>
      <c r="I1073" s="26">
        <f t="shared" si="376"/>
        <v>9311</v>
      </c>
    </row>
    <row r="1074" spans="1:12" x14ac:dyDescent="0.2">
      <c r="A1074" s="62" t="s">
        <v>57</v>
      </c>
      <c r="B1074" s="11" t="s">
        <v>42</v>
      </c>
      <c r="C1074" s="13" t="s">
        <v>35</v>
      </c>
      <c r="D1074" s="13" t="s">
        <v>19</v>
      </c>
      <c r="E1074" s="11" t="s">
        <v>173</v>
      </c>
      <c r="F1074" s="11" t="s">
        <v>176</v>
      </c>
      <c r="G1074" s="26">
        <f>G1075</f>
        <v>7600</v>
      </c>
      <c r="H1074" s="26">
        <f>H1075</f>
        <v>1711</v>
      </c>
      <c r="I1074" s="26">
        <f>I1075</f>
        <v>9311</v>
      </c>
    </row>
    <row r="1075" spans="1:12" x14ac:dyDescent="0.2">
      <c r="A1075" s="27" t="s">
        <v>78</v>
      </c>
      <c r="B1075" s="66" t="s">
        <v>42</v>
      </c>
      <c r="C1075" s="67" t="s">
        <v>35</v>
      </c>
      <c r="D1075" s="67" t="s">
        <v>19</v>
      </c>
      <c r="E1075" s="66" t="s">
        <v>173</v>
      </c>
      <c r="F1075" s="66" t="s">
        <v>114</v>
      </c>
      <c r="G1075" s="68">
        <v>7600</v>
      </c>
      <c r="H1075" s="68">
        <f>1168.1+100+442.9</f>
        <v>1711</v>
      </c>
      <c r="I1075" s="68">
        <f>G1075+H1075</f>
        <v>9311</v>
      </c>
      <c r="J1075" s="3"/>
      <c r="K1075" s="3"/>
      <c r="L1075" s="3"/>
    </row>
    <row r="1078" spans="1:12" x14ac:dyDescent="0.2">
      <c r="A1078" s="9"/>
      <c r="G1078" s="16"/>
    </row>
    <row r="1079" spans="1:12" x14ac:dyDescent="0.2">
      <c r="A1079" s="9"/>
    </row>
    <row r="1080" spans="1:12" x14ac:dyDescent="0.2">
      <c r="A1080" s="9"/>
    </row>
    <row r="1081" spans="1:12" x14ac:dyDescent="0.2">
      <c r="A1081" s="9"/>
    </row>
    <row r="1082" spans="1:12" ht="13.5" x14ac:dyDescent="0.25">
      <c r="A1082" s="319"/>
    </row>
    <row r="1083" spans="1:12" ht="13.5" x14ac:dyDescent="0.25">
      <c r="A1083" s="319"/>
    </row>
    <row r="1084" spans="1:12" ht="13.5" x14ac:dyDescent="0.25">
      <c r="A1084" s="319"/>
    </row>
    <row r="1085" spans="1:12" ht="13.5" x14ac:dyDescent="0.25">
      <c r="A1085" s="319"/>
    </row>
    <row r="1086" spans="1:12" x14ac:dyDescent="0.2">
      <c r="A1086" s="9"/>
    </row>
    <row r="1087" spans="1:12" x14ac:dyDescent="0.2">
      <c r="A1087" s="9"/>
    </row>
    <row r="1088" spans="1:12" x14ac:dyDescent="0.2">
      <c r="A1088" s="4"/>
      <c r="B1088" s="4"/>
      <c r="C1088" s="4"/>
      <c r="D1088" s="4"/>
      <c r="E1088" s="4"/>
      <c r="F1088" s="4"/>
    </row>
    <row r="1089" spans="1:6" x14ac:dyDescent="0.2">
      <c r="A1089" s="4"/>
      <c r="B1089" s="4"/>
      <c r="C1089" s="4"/>
      <c r="D1089" s="4"/>
      <c r="E1089" s="4"/>
      <c r="F1089" s="4"/>
    </row>
    <row r="1090" spans="1:6" x14ac:dyDescent="0.2">
      <c r="A1090" s="4"/>
      <c r="B1090" s="4"/>
      <c r="C1090" s="4"/>
      <c r="D1090" s="4"/>
      <c r="E1090" s="4"/>
      <c r="F1090" s="4"/>
    </row>
    <row r="1091" spans="1:6" x14ac:dyDescent="0.2">
      <c r="A1091" s="4"/>
      <c r="B1091" s="4"/>
      <c r="C1091" s="4"/>
      <c r="D1091" s="4"/>
      <c r="E1091" s="4"/>
      <c r="F1091" s="4"/>
    </row>
    <row r="1092" spans="1:6" x14ac:dyDescent="0.2">
      <c r="A1092" s="4"/>
      <c r="B1092" s="4"/>
      <c r="C1092" s="4"/>
      <c r="D1092" s="4"/>
      <c r="E1092" s="4"/>
      <c r="F1092" s="4"/>
    </row>
    <row r="1093" spans="1:6" x14ac:dyDescent="0.2">
      <c r="A1093" s="4"/>
      <c r="B1093" s="4"/>
      <c r="C1093" s="4"/>
      <c r="D1093" s="4"/>
      <c r="E1093" s="4"/>
      <c r="F1093" s="4"/>
    </row>
    <row r="1094" spans="1:6" x14ac:dyDescent="0.2">
      <c r="A1094" s="4"/>
      <c r="B1094" s="4"/>
      <c r="C1094" s="4"/>
      <c r="D1094" s="4"/>
      <c r="E1094" s="4"/>
      <c r="F1094" s="4"/>
    </row>
    <row r="1095" spans="1:6" x14ac:dyDescent="0.2">
      <c r="A1095" s="4"/>
      <c r="B1095" s="4"/>
      <c r="C1095" s="4"/>
      <c r="D1095" s="4"/>
      <c r="E1095" s="4"/>
      <c r="F1095" s="4"/>
    </row>
    <row r="1096" spans="1:6" x14ac:dyDescent="0.2">
      <c r="A1096" s="4"/>
      <c r="B1096" s="4"/>
      <c r="C1096" s="4"/>
      <c r="D1096" s="4"/>
      <c r="E1096" s="4"/>
      <c r="F1096" s="4"/>
    </row>
    <row r="1097" spans="1:6" x14ac:dyDescent="0.2">
      <c r="A1097" s="4"/>
      <c r="B1097" s="4"/>
      <c r="C1097" s="4"/>
      <c r="D1097" s="4"/>
      <c r="E1097" s="4"/>
      <c r="F1097" s="4"/>
    </row>
    <row r="1098" spans="1:6" x14ac:dyDescent="0.2">
      <c r="A1098" s="4"/>
      <c r="B1098" s="4"/>
      <c r="C1098" s="4"/>
      <c r="D1098" s="4"/>
      <c r="E1098" s="4"/>
      <c r="F1098" s="4"/>
    </row>
    <row r="1099" spans="1:6" x14ac:dyDescent="0.2">
      <c r="A1099" s="4"/>
      <c r="B1099" s="4"/>
      <c r="C1099" s="4"/>
      <c r="D1099" s="4"/>
      <c r="E1099" s="4"/>
      <c r="F1099" s="4"/>
    </row>
    <row r="1100" spans="1:6" x14ac:dyDescent="0.2">
      <c r="A1100" s="4"/>
      <c r="B1100" s="4"/>
      <c r="C1100" s="4"/>
      <c r="D1100" s="4"/>
      <c r="E1100" s="4"/>
      <c r="F1100" s="4"/>
    </row>
    <row r="1101" spans="1:6" x14ac:dyDescent="0.2">
      <c r="A1101" s="4"/>
      <c r="B1101" s="4"/>
      <c r="C1101" s="4"/>
      <c r="D1101" s="4"/>
      <c r="E1101" s="4"/>
      <c r="F1101" s="4"/>
    </row>
    <row r="1102" spans="1:6" x14ac:dyDescent="0.2">
      <c r="A1102" s="4"/>
      <c r="B1102" s="4"/>
      <c r="C1102" s="4"/>
      <c r="D1102" s="4"/>
      <c r="E1102" s="4"/>
      <c r="F1102" s="4"/>
    </row>
    <row r="1103" spans="1:6" x14ac:dyDescent="0.2">
      <c r="A1103" s="4"/>
      <c r="B1103" s="4"/>
      <c r="C1103" s="4"/>
      <c r="D1103" s="4"/>
      <c r="E1103" s="4"/>
      <c r="F1103" s="4"/>
    </row>
    <row r="1104" spans="1:6" x14ac:dyDescent="0.2">
      <c r="A1104" s="4"/>
      <c r="B1104" s="4"/>
      <c r="C1104" s="4"/>
      <c r="D1104" s="4"/>
      <c r="E1104" s="4"/>
      <c r="F1104" s="4"/>
    </row>
    <row r="1105" spans="1:6" x14ac:dyDescent="0.2">
      <c r="A1105" s="4"/>
      <c r="B1105" s="4"/>
      <c r="C1105" s="4"/>
      <c r="D1105" s="4"/>
      <c r="E1105" s="4"/>
      <c r="F1105" s="4"/>
    </row>
    <row r="1106" spans="1:6" x14ac:dyDescent="0.2">
      <c r="A1106" s="4"/>
      <c r="B1106" s="4"/>
      <c r="C1106" s="4"/>
      <c r="D1106" s="4"/>
      <c r="E1106" s="4"/>
      <c r="F1106" s="4"/>
    </row>
    <row r="1107" spans="1:6" x14ac:dyDescent="0.2">
      <c r="A1107" s="4"/>
      <c r="B1107" s="4"/>
      <c r="C1107" s="4"/>
      <c r="D1107" s="4"/>
      <c r="E1107" s="4"/>
      <c r="F1107" s="4"/>
    </row>
    <row r="1108" spans="1:6" x14ac:dyDescent="0.2">
      <c r="A1108" s="4"/>
      <c r="B1108" s="4"/>
      <c r="C1108" s="4"/>
      <c r="D1108" s="4"/>
      <c r="E1108" s="4"/>
      <c r="F1108" s="4"/>
    </row>
    <row r="1109" spans="1:6" x14ac:dyDescent="0.2">
      <c r="A1109" s="4"/>
      <c r="B1109" s="4"/>
      <c r="C1109" s="4"/>
      <c r="D1109" s="4"/>
      <c r="E1109" s="4"/>
      <c r="F1109" s="4"/>
    </row>
    <row r="1110" spans="1:6" x14ac:dyDescent="0.2">
      <c r="A1110" s="4"/>
      <c r="B1110" s="4"/>
      <c r="C1110" s="4"/>
      <c r="D1110" s="4"/>
      <c r="E1110" s="4"/>
      <c r="F1110" s="4"/>
    </row>
    <row r="1111" spans="1:6" x14ac:dyDescent="0.2">
      <c r="A1111" s="4"/>
      <c r="B1111" s="4"/>
      <c r="C1111" s="4"/>
      <c r="D1111" s="4"/>
      <c r="E1111" s="4"/>
      <c r="F1111" s="4"/>
    </row>
    <row r="1112" spans="1:6" x14ac:dyDescent="0.2">
      <c r="A1112" s="4"/>
      <c r="B1112" s="4"/>
      <c r="C1112" s="4"/>
      <c r="D1112" s="4"/>
      <c r="E1112" s="4"/>
      <c r="F1112" s="4"/>
    </row>
    <row r="1113" spans="1:6" x14ac:dyDescent="0.2">
      <c r="A1113" s="4"/>
      <c r="B1113" s="4"/>
      <c r="C1113" s="4"/>
      <c r="D1113" s="4"/>
      <c r="E1113" s="4"/>
      <c r="F1113" s="4"/>
    </row>
    <row r="1114" spans="1:6" x14ac:dyDescent="0.2">
      <c r="A1114" s="4"/>
      <c r="B1114" s="4"/>
      <c r="C1114" s="4"/>
      <c r="D1114" s="4"/>
      <c r="E1114" s="4"/>
      <c r="F1114" s="4"/>
    </row>
    <row r="1115" spans="1:6" x14ac:dyDescent="0.2">
      <c r="A1115" s="4"/>
      <c r="B1115" s="4"/>
      <c r="C1115" s="4"/>
      <c r="D1115" s="4"/>
      <c r="E1115" s="4"/>
      <c r="F1115" s="4"/>
    </row>
    <row r="1116" spans="1:6" x14ac:dyDescent="0.2">
      <c r="A1116" s="4"/>
      <c r="B1116" s="4"/>
      <c r="C1116" s="4"/>
      <c r="D1116" s="4"/>
      <c r="E1116" s="4"/>
      <c r="F1116" s="4"/>
    </row>
    <row r="1117" spans="1:6" x14ac:dyDescent="0.2">
      <c r="A1117" s="4"/>
      <c r="B1117" s="4"/>
      <c r="C1117" s="4"/>
      <c r="D1117" s="4"/>
      <c r="E1117" s="4"/>
      <c r="F1117" s="4"/>
    </row>
    <row r="1118" spans="1:6" x14ac:dyDescent="0.2">
      <c r="A1118" s="4"/>
      <c r="B1118" s="4"/>
      <c r="C1118" s="4"/>
      <c r="D1118" s="4"/>
      <c r="E1118" s="4"/>
      <c r="F1118" s="4"/>
    </row>
    <row r="1119" spans="1:6" x14ac:dyDescent="0.2">
      <c r="A1119" s="4"/>
      <c r="B1119" s="4"/>
      <c r="C1119" s="4"/>
      <c r="D1119" s="4"/>
      <c r="E1119" s="4"/>
      <c r="F1119" s="4"/>
    </row>
    <row r="1120" spans="1:6" x14ac:dyDescent="0.2">
      <c r="A1120" s="4"/>
      <c r="B1120" s="4"/>
      <c r="C1120" s="4"/>
      <c r="D1120" s="4"/>
      <c r="E1120" s="4"/>
      <c r="F1120" s="4"/>
    </row>
    <row r="1121" spans="1:6" x14ac:dyDescent="0.2">
      <c r="A1121" s="4"/>
      <c r="B1121" s="4"/>
      <c r="C1121" s="4"/>
      <c r="D1121" s="4"/>
      <c r="E1121" s="4"/>
      <c r="F1121" s="4"/>
    </row>
    <row r="1122" spans="1:6" x14ac:dyDescent="0.2">
      <c r="A1122" s="4"/>
      <c r="B1122" s="4"/>
      <c r="C1122" s="4"/>
      <c r="D1122" s="4"/>
      <c r="E1122" s="4"/>
      <c r="F1122" s="4"/>
    </row>
    <row r="1123" spans="1:6" x14ac:dyDescent="0.2">
      <c r="A1123" s="4"/>
      <c r="B1123" s="4"/>
      <c r="C1123" s="4"/>
      <c r="D1123" s="4"/>
      <c r="E1123" s="4"/>
      <c r="F1123" s="4"/>
    </row>
    <row r="1124" spans="1:6" x14ac:dyDescent="0.2">
      <c r="A1124" s="4"/>
      <c r="B1124" s="4"/>
      <c r="C1124" s="4"/>
      <c r="D1124" s="4"/>
      <c r="E1124" s="4"/>
      <c r="F1124" s="4"/>
    </row>
    <row r="1125" spans="1:6" x14ac:dyDescent="0.2">
      <c r="A1125" s="4"/>
      <c r="B1125" s="4"/>
      <c r="C1125" s="4"/>
      <c r="D1125" s="4"/>
      <c r="E1125" s="4"/>
      <c r="F1125" s="4"/>
    </row>
    <row r="1126" spans="1:6" x14ac:dyDescent="0.2">
      <c r="A1126" s="4"/>
      <c r="B1126" s="4"/>
      <c r="C1126" s="4"/>
      <c r="D1126" s="4"/>
      <c r="E1126" s="4"/>
      <c r="F1126" s="4"/>
    </row>
    <row r="1127" spans="1:6" x14ac:dyDescent="0.2">
      <c r="A1127" s="4"/>
      <c r="B1127" s="4"/>
      <c r="C1127" s="4"/>
      <c r="D1127" s="4"/>
      <c r="E1127" s="4"/>
      <c r="F1127" s="4"/>
    </row>
    <row r="1128" spans="1:6" x14ac:dyDescent="0.2">
      <c r="A1128" s="4"/>
      <c r="B1128" s="4"/>
      <c r="C1128" s="4"/>
      <c r="D1128" s="4"/>
      <c r="E1128" s="4"/>
      <c r="F1128" s="4"/>
    </row>
    <row r="1129" spans="1:6" x14ac:dyDescent="0.2">
      <c r="A1129" s="4"/>
      <c r="B1129" s="4"/>
      <c r="C1129" s="4"/>
      <c r="D1129" s="4"/>
      <c r="E1129" s="4"/>
      <c r="F1129" s="4"/>
    </row>
    <row r="1130" spans="1:6" x14ac:dyDescent="0.2">
      <c r="A1130" s="4"/>
      <c r="B1130" s="4"/>
      <c r="C1130" s="4"/>
      <c r="D1130" s="4"/>
      <c r="E1130" s="4"/>
      <c r="F1130" s="4"/>
    </row>
    <row r="1131" spans="1:6" x14ac:dyDescent="0.2">
      <c r="A1131" s="4"/>
      <c r="B1131" s="4"/>
      <c r="C1131" s="4"/>
      <c r="D1131" s="4"/>
      <c r="E1131" s="4"/>
      <c r="F1131" s="4"/>
    </row>
    <row r="1132" spans="1:6" x14ac:dyDescent="0.2">
      <c r="A1132" s="4"/>
      <c r="B1132" s="4"/>
      <c r="C1132" s="4"/>
      <c r="D1132" s="4"/>
      <c r="E1132" s="4"/>
      <c r="F1132" s="4"/>
    </row>
    <row r="1133" spans="1:6" x14ac:dyDescent="0.2">
      <c r="A1133" s="4"/>
      <c r="B1133" s="4"/>
      <c r="C1133" s="4"/>
      <c r="D1133" s="4"/>
      <c r="E1133" s="4"/>
      <c r="F1133" s="4"/>
    </row>
    <row r="1134" spans="1:6" x14ac:dyDescent="0.2">
      <c r="A1134" s="4"/>
      <c r="B1134" s="4"/>
      <c r="C1134" s="4"/>
      <c r="D1134" s="4"/>
      <c r="E1134" s="4"/>
      <c r="F1134" s="4"/>
    </row>
    <row r="1135" spans="1:6" x14ac:dyDescent="0.2">
      <c r="A1135" s="4"/>
      <c r="B1135" s="4"/>
      <c r="C1135" s="4"/>
      <c r="D1135" s="4"/>
      <c r="E1135" s="4"/>
      <c r="F1135" s="4"/>
    </row>
    <row r="1136" spans="1:6" x14ac:dyDescent="0.2">
      <c r="A1136" s="4"/>
      <c r="B1136" s="4"/>
      <c r="C1136" s="4"/>
      <c r="D1136" s="4"/>
      <c r="E1136" s="4"/>
      <c r="F1136" s="4"/>
    </row>
    <row r="1137" spans="1:6" x14ac:dyDescent="0.2">
      <c r="A1137" s="4"/>
      <c r="B1137" s="4"/>
      <c r="C1137" s="4"/>
      <c r="D1137" s="4"/>
      <c r="E1137" s="4"/>
      <c r="F1137" s="4"/>
    </row>
    <row r="1138" spans="1:6" x14ac:dyDescent="0.2">
      <c r="A1138" s="4"/>
      <c r="B1138" s="4"/>
      <c r="C1138" s="4"/>
      <c r="D1138" s="4"/>
      <c r="E1138" s="4"/>
      <c r="F1138" s="4"/>
    </row>
    <row r="1139" spans="1:6" x14ac:dyDescent="0.2">
      <c r="A1139" s="4"/>
      <c r="B1139" s="4"/>
      <c r="C1139" s="4"/>
      <c r="D1139" s="4"/>
      <c r="E1139" s="4"/>
      <c r="F1139" s="4"/>
    </row>
    <row r="1140" spans="1:6" x14ac:dyDescent="0.2">
      <c r="A1140" s="4"/>
      <c r="B1140" s="4"/>
      <c r="C1140" s="4"/>
      <c r="D1140" s="4"/>
      <c r="E1140" s="4"/>
      <c r="F1140" s="4"/>
    </row>
    <row r="1141" spans="1:6" x14ac:dyDescent="0.2">
      <c r="A1141" s="4"/>
      <c r="B1141" s="4"/>
      <c r="C1141" s="4"/>
      <c r="D1141" s="4"/>
      <c r="E1141" s="4"/>
      <c r="F1141" s="4"/>
    </row>
    <row r="1142" spans="1:6" x14ac:dyDescent="0.2">
      <c r="A1142" s="4"/>
      <c r="B1142" s="4"/>
      <c r="C1142" s="4"/>
      <c r="D1142" s="4"/>
      <c r="E1142" s="4"/>
      <c r="F1142" s="4"/>
    </row>
    <row r="1143" spans="1:6" x14ac:dyDescent="0.2">
      <c r="A1143" s="4"/>
      <c r="B1143" s="4"/>
      <c r="C1143" s="4"/>
      <c r="D1143" s="4"/>
      <c r="E1143" s="4"/>
      <c r="F1143" s="4"/>
    </row>
    <row r="1144" spans="1:6" x14ac:dyDescent="0.2">
      <c r="A1144" s="4"/>
      <c r="B1144" s="4"/>
      <c r="C1144" s="4"/>
      <c r="D1144" s="4"/>
      <c r="E1144" s="4"/>
      <c r="F1144" s="4"/>
    </row>
    <row r="1145" spans="1:6" x14ac:dyDescent="0.2">
      <c r="A1145" s="4"/>
      <c r="B1145" s="4"/>
      <c r="C1145" s="4"/>
      <c r="D1145" s="4"/>
      <c r="E1145" s="4"/>
      <c r="F1145" s="4"/>
    </row>
    <row r="1146" spans="1:6" x14ac:dyDescent="0.2">
      <c r="A1146" s="4"/>
      <c r="B1146" s="4"/>
      <c r="C1146" s="4"/>
      <c r="D1146" s="4"/>
      <c r="E1146" s="4"/>
      <c r="F1146" s="4"/>
    </row>
    <row r="1147" spans="1:6" x14ac:dyDescent="0.2">
      <c r="A1147" s="4"/>
      <c r="B1147" s="4"/>
      <c r="C1147" s="4"/>
      <c r="D1147" s="4"/>
      <c r="E1147" s="4"/>
      <c r="F1147" s="4"/>
    </row>
    <row r="1148" spans="1:6" x14ac:dyDescent="0.2">
      <c r="A1148" s="4"/>
      <c r="B1148" s="4"/>
      <c r="C1148" s="4"/>
      <c r="D1148" s="4"/>
      <c r="E1148" s="4"/>
      <c r="F1148" s="4"/>
    </row>
    <row r="1149" spans="1:6" x14ac:dyDescent="0.2">
      <c r="A1149" s="4"/>
      <c r="B1149" s="4"/>
      <c r="C1149" s="4"/>
      <c r="D1149" s="4"/>
      <c r="E1149" s="4"/>
      <c r="F1149" s="4"/>
    </row>
    <row r="1150" spans="1:6" x14ac:dyDescent="0.2">
      <c r="A1150" s="4"/>
      <c r="B1150" s="4"/>
      <c r="C1150" s="4"/>
      <c r="D1150" s="4"/>
      <c r="E1150" s="4"/>
      <c r="F1150" s="4"/>
    </row>
    <row r="1151" spans="1:6" x14ac:dyDescent="0.2">
      <c r="A1151" s="4"/>
      <c r="B1151" s="4"/>
      <c r="C1151" s="4"/>
      <c r="D1151" s="4"/>
      <c r="E1151" s="4"/>
      <c r="F1151" s="4"/>
    </row>
    <row r="1152" spans="1:6" x14ac:dyDescent="0.2">
      <c r="A1152" s="4"/>
      <c r="B1152" s="4"/>
      <c r="C1152" s="4"/>
      <c r="D1152" s="4"/>
      <c r="E1152" s="4"/>
      <c r="F1152" s="4"/>
    </row>
    <row r="1153" spans="1:6" x14ac:dyDescent="0.2">
      <c r="A1153" s="4"/>
      <c r="B1153" s="4"/>
      <c r="C1153" s="4"/>
      <c r="D1153" s="4"/>
      <c r="E1153" s="4"/>
      <c r="F1153" s="4"/>
    </row>
    <row r="1154" spans="1:6" x14ac:dyDescent="0.2">
      <c r="A1154" s="4"/>
      <c r="B1154" s="4"/>
      <c r="C1154" s="4"/>
      <c r="D1154" s="4"/>
      <c r="E1154" s="4"/>
      <c r="F1154" s="4"/>
    </row>
    <row r="1155" spans="1:6" x14ac:dyDescent="0.2">
      <c r="A1155" s="4"/>
      <c r="B1155" s="4"/>
      <c r="C1155" s="4"/>
      <c r="D1155" s="4"/>
      <c r="E1155" s="4"/>
      <c r="F1155" s="4"/>
    </row>
    <row r="1156" spans="1:6" x14ac:dyDescent="0.2">
      <c r="A1156" s="4"/>
      <c r="B1156" s="4"/>
      <c r="C1156" s="4"/>
      <c r="D1156" s="4"/>
      <c r="E1156" s="4"/>
      <c r="F1156" s="4"/>
    </row>
    <row r="1157" spans="1:6" x14ac:dyDescent="0.2">
      <c r="A1157" s="4"/>
      <c r="B1157" s="4"/>
      <c r="C1157" s="4"/>
      <c r="D1157" s="4"/>
      <c r="E1157" s="4"/>
      <c r="F1157" s="4"/>
    </row>
    <row r="1158" spans="1:6" x14ac:dyDescent="0.2">
      <c r="A1158" s="4"/>
      <c r="B1158" s="4"/>
      <c r="C1158" s="4"/>
      <c r="D1158" s="4"/>
      <c r="E1158" s="4"/>
      <c r="F1158" s="4"/>
    </row>
    <row r="1159" spans="1:6" x14ac:dyDescent="0.2">
      <c r="A1159" s="4"/>
      <c r="B1159" s="4"/>
      <c r="C1159" s="4"/>
      <c r="D1159" s="4"/>
      <c r="E1159" s="4"/>
      <c r="F1159" s="4"/>
    </row>
    <row r="1160" spans="1:6" x14ac:dyDescent="0.2">
      <c r="A1160" s="4"/>
      <c r="B1160" s="4"/>
      <c r="C1160" s="4"/>
      <c r="D1160" s="4"/>
      <c r="E1160" s="4"/>
      <c r="F1160" s="4"/>
    </row>
    <row r="1161" spans="1:6" x14ac:dyDescent="0.2">
      <c r="A1161" s="4"/>
      <c r="B1161" s="4"/>
      <c r="C1161" s="4"/>
      <c r="D1161" s="4"/>
      <c r="E1161" s="4"/>
      <c r="F1161" s="4"/>
    </row>
    <row r="1162" spans="1:6" x14ac:dyDescent="0.2">
      <c r="A1162" s="4"/>
      <c r="B1162" s="4"/>
      <c r="C1162" s="4"/>
      <c r="D1162" s="4"/>
      <c r="E1162" s="4"/>
      <c r="F1162" s="4"/>
    </row>
    <row r="1163" spans="1:6" x14ac:dyDescent="0.2">
      <c r="A1163" s="4"/>
      <c r="B1163" s="4"/>
      <c r="C1163" s="4"/>
      <c r="D1163" s="4"/>
      <c r="E1163" s="4"/>
      <c r="F1163" s="4"/>
    </row>
    <row r="1164" spans="1:6" x14ac:dyDescent="0.2">
      <c r="A1164" s="4"/>
      <c r="B1164" s="4"/>
      <c r="C1164" s="4"/>
      <c r="D1164" s="4"/>
      <c r="E1164" s="4"/>
      <c r="F1164" s="4"/>
    </row>
    <row r="1165" spans="1:6" x14ac:dyDescent="0.2">
      <c r="A1165" s="4"/>
      <c r="B1165" s="4"/>
      <c r="C1165" s="4"/>
      <c r="D1165" s="4"/>
      <c r="E1165" s="4"/>
      <c r="F1165" s="4"/>
    </row>
    <row r="1166" spans="1:6" x14ac:dyDescent="0.2">
      <c r="A1166" s="4"/>
      <c r="B1166" s="4"/>
      <c r="C1166" s="4"/>
      <c r="D1166" s="4"/>
      <c r="E1166" s="4"/>
      <c r="F1166" s="4"/>
    </row>
    <row r="1167" spans="1:6" x14ac:dyDescent="0.2">
      <c r="A1167" s="4"/>
      <c r="B1167" s="4"/>
      <c r="C1167" s="4"/>
      <c r="D1167" s="4"/>
      <c r="E1167" s="4"/>
      <c r="F1167" s="4"/>
    </row>
    <row r="1168" spans="1:6" x14ac:dyDescent="0.2">
      <c r="A1168" s="4"/>
      <c r="B1168" s="4"/>
      <c r="C1168" s="4"/>
      <c r="D1168" s="4"/>
      <c r="E1168" s="4"/>
      <c r="F1168" s="4"/>
    </row>
    <row r="1169" spans="1:6" x14ac:dyDescent="0.2">
      <c r="A1169" s="4"/>
      <c r="B1169" s="4"/>
      <c r="C1169" s="4"/>
      <c r="D1169" s="4"/>
      <c r="E1169" s="4"/>
      <c r="F1169" s="4"/>
    </row>
    <row r="1170" spans="1:6" x14ac:dyDescent="0.2">
      <c r="A1170" s="4"/>
      <c r="B1170" s="4"/>
      <c r="C1170" s="4"/>
      <c r="D1170" s="4"/>
      <c r="E1170" s="4"/>
      <c r="F1170" s="4"/>
    </row>
    <row r="1171" spans="1:6" x14ac:dyDescent="0.2">
      <c r="A1171" s="4"/>
      <c r="B1171" s="4"/>
      <c r="C1171" s="4"/>
      <c r="D1171" s="4"/>
      <c r="E1171" s="4"/>
      <c r="F1171" s="4"/>
    </row>
    <row r="1172" spans="1:6" x14ac:dyDescent="0.2">
      <c r="A1172" s="4"/>
      <c r="B1172" s="4"/>
      <c r="C1172" s="4"/>
      <c r="D1172" s="4"/>
      <c r="E1172" s="4"/>
      <c r="F1172" s="4"/>
    </row>
    <row r="1173" spans="1:6" x14ac:dyDescent="0.2">
      <c r="A1173" s="4"/>
      <c r="B1173" s="4"/>
      <c r="C1173" s="4"/>
      <c r="D1173" s="4"/>
      <c r="E1173" s="4"/>
      <c r="F1173" s="4"/>
    </row>
    <row r="1174" spans="1:6" x14ac:dyDescent="0.2">
      <c r="A1174" s="4"/>
      <c r="B1174" s="4"/>
      <c r="C1174" s="4"/>
      <c r="D1174" s="4"/>
      <c r="E1174" s="4"/>
      <c r="F1174" s="4"/>
    </row>
    <row r="1175" spans="1:6" x14ac:dyDescent="0.2">
      <c r="A1175" s="4"/>
      <c r="B1175" s="4"/>
      <c r="C1175" s="4"/>
      <c r="D1175" s="4"/>
      <c r="E1175" s="4"/>
      <c r="F1175" s="4"/>
    </row>
    <row r="1176" spans="1:6" x14ac:dyDescent="0.2">
      <c r="A1176" s="4"/>
      <c r="B1176" s="4"/>
      <c r="C1176" s="4"/>
      <c r="D1176" s="4"/>
      <c r="E1176" s="4"/>
      <c r="F1176" s="4"/>
    </row>
    <row r="1177" spans="1:6" x14ac:dyDescent="0.2">
      <c r="A1177" s="4"/>
      <c r="B1177" s="4"/>
      <c r="C1177" s="4"/>
      <c r="D1177" s="4"/>
      <c r="E1177" s="4"/>
      <c r="F1177" s="4"/>
    </row>
    <row r="1178" spans="1:6" x14ac:dyDescent="0.2">
      <c r="A1178" s="4"/>
      <c r="B1178" s="4"/>
      <c r="C1178" s="4"/>
      <c r="D1178" s="4"/>
      <c r="E1178" s="4"/>
      <c r="F1178" s="4"/>
    </row>
    <row r="1179" spans="1:6" x14ac:dyDescent="0.2">
      <c r="A1179" s="4"/>
      <c r="B1179" s="4"/>
      <c r="C1179" s="4"/>
      <c r="D1179" s="4"/>
      <c r="E1179" s="4"/>
      <c r="F1179" s="4"/>
    </row>
    <row r="1180" spans="1:6" x14ac:dyDescent="0.2">
      <c r="A1180" s="4"/>
      <c r="B1180" s="4"/>
      <c r="C1180" s="4"/>
      <c r="D1180" s="4"/>
      <c r="E1180" s="4"/>
      <c r="F1180" s="4"/>
    </row>
    <row r="1181" spans="1:6" x14ac:dyDescent="0.2">
      <c r="A1181" s="4"/>
      <c r="B1181" s="4"/>
      <c r="C1181" s="4"/>
      <c r="D1181" s="4"/>
      <c r="E1181" s="4"/>
      <c r="F1181" s="4"/>
    </row>
    <row r="1182" spans="1:6" x14ac:dyDescent="0.2">
      <c r="A1182" s="4"/>
      <c r="B1182" s="4"/>
      <c r="C1182" s="4"/>
      <c r="D1182" s="4"/>
      <c r="E1182" s="4"/>
      <c r="F1182" s="4"/>
    </row>
    <row r="1183" spans="1:6" x14ac:dyDescent="0.2">
      <c r="A1183" s="4"/>
      <c r="B1183" s="4"/>
      <c r="C1183" s="4"/>
      <c r="D1183" s="4"/>
      <c r="E1183" s="4"/>
      <c r="F1183" s="4"/>
    </row>
    <row r="1184" spans="1:6" x14ac:dyDescent="0.2">
      <c r="A1184" s="4"/>
      <c r="B1184" s="4"/>
      <c r="C1184" s="4"/>
      <c r="D1184" s="4"/>
      <c r="E1184" s="4"/>
      <c r="F1184" s="4"/>
    </row>
    <row r="1185" spans="1:6" x14ac:dyDescent="0.2">
      <c r="A1185" s="4"/>
      <c r="B1185" s="4"/>
      <c r="C1185" s="4"/>
      <c r="D1185" s="4"/>
      <c r="E1185" s="4"/>
      <c r="F1185" s="4"/>
    </row>
    <row r="1186" spans="1:6" x14ac:dyDescent="0.2">
      <c r="A1186" s="4"/>
      <c r="B1186" s="4"/>
      <c r="C1186" s="4"/>
      <c r="D1186" s="4"/>
      <c r="E1186" s="4"/>
      <c r="F1186" s="4"/>
    </row>
    <row r="1187" spans="1:6" x14ac:dyDescent="0.2">
      <c r="A1187" s="4"/>
      <c r="B1187" s="4"/>
      <c r="C1187" s="4"/>
      <c r="D1187" s="4"/>
      <c r="E1187" s="4"/>
      <c r="F1187" s="4"/>
    </row>
    <row r="1188" spans="1:6" x14ac:dyDescent="0.2">
      <c r="A1188" s="4"/>
      <c r="B1188" s="4"/>
      <c r="C1188" s="4"/>
      <c r="D1188" s="4"/>
      <c r="E1188" s="4"/>
      <c r="F1188" s="4"/>
    </row>
    <row r="1189" spans="1:6" x14ac:dyDescent="0.2">
      <c r="A1189" s="4"/>
      <c r="B1189" s="4"/>
      <c r="C1189" s="4"/>
      <c r="D1189" s="4"/>
      <c r="E1189" s="4"/>
      <c r="F1189" s="4"/>
    </row>
    <row r="1190" spans="1:6" x14ac:dyDescent="0.2">
      <c r="A1190" s="4"/>
      <c r="B1190" s="4"/>
      <c r="C1190" s="4"/>
      <c r="D1190" s="4"/>
      <c r="E1190" s="4"/>
      <c r="F1190" s="4"/>
    </row>
    <row r="1191" spans="1:6" x14ac:dyDescent="0.2">
      <c r="A1191" s="4"/>
      <c r="B1191" s="4"/>
      <c r="C1191" s="4"/>
      <c r="D1191" s="4"/>
      <c r="E1191" s="4"/>
      <c r="F1191" s="4"/>
    </row>
    <row r="1192" spans="1:6" x14ac:dyDescent="0.2">
      <c r="A1192" s="4"/>
      <c r="B1192" s="4"/>
      <c r="C1192" s="4"/>
      <c r="D1192" s="4"/>
      <c r="E1192" s="4"/>
      <c r="F1192" s="4"/>
    </row>
    <row r="1193" spans="1:6" x14ac:dyDescent="0.2">
      <c r="A1193" s="4"/>
      <c r="B1193" s="4"/>
      <c r="C1193" s="4"/>
      <c r="D1193" s="4"/>
      <c r="E1193" s="4"/>
      <c r="F1193" s="4"/>
    </row>
    <row r="1194" spans="1:6" x14ac:dyDescent="0.2">
      <c r="A1194" s="4"/>
      <c r="B1194" s="4"/>
      <c r="C1194" s="4"/>
      <c r="D1194" s="4"/>
      <c r="E1194" s="4"/>
      <c r="F1194" s="4"/>
    </row>
    <row r="1195" spans="1:6" x14ac:dyDescent="0.2">
      <c r="A1195" s="4"/>
      <c r="B1195" s="4"/>
      <c r="C1195" s="4"/>
      <c r="D1195" s="4"/>
      <c r="E1195" s="4"/>
      <c r="F1195" s="4"/>
    </row>
    <row r="1196" spans="1:6" x14ac:dyDescent="0.2">
      <c r="A1196" s="4"/>
      <c r="B1196" s="4"/>
      <c r="C1196" s="4"/>
      <c r="D1196" s="4"/>
      <c r="E1196" s="4"/>
      <c r="F1196" s="4"/>
    </row>
    <row r="1197" spans="1:6" x14ac:dyDescent="0.2">
      <c r="A1197" s="4"/>
      <c r="B1197" s="4"/>
      <c r="C1197" s="4"/>
      <c r="D1197" s="4"/>
      <c r="E1197" s="4"/>
      <c r="F1197" s="4"/>
    </row>
    <row r="1198" spans="1:6" x14ac:dyDescent="0.2">
      <c r="A1198" s="4"/>
      <c r="B1198" s="4"/>
      <c r="C1198" s="4"/>
      <c r="D1198" s="4"/>
      <c r="E1198" s="4"/>
      <c r="F1198" s="4"/>
    </row>
    <row r="1199" spans="1:6" x14ac:dyDescent="0.2">
      <c r="A1199" s="4"/>
      <c r="B1199" s="4"/>
      <c r="C1199" s="4"/>
      <c r="D1199" s="4"/>
      <c r="E1199" s="4"/>
      <c r="F1199" s="4"/>
    </row>
    <row r="1200" spans="1:6" x14ac:dyDescent="0.2">
      <c r="A1200" s="4"/>
      <c r="B1200" s="4"/>
      <c r="C1200" s="4"/>
      <c r="D1200" s="4"/>
      <c r="E1200" s="4"/>
      <c r="F1200" s="4"/>
    </row>
    <row r="1201" spans="1:6" x14ac:dyDescent="0.2">
      <c r="A1201" s="4"/>
      <c r="B1201" s="4"/>
      <c r="C1201" s="4"/>
      <c r="D1201" s="4"/>
      <c r="E1201" s="4"/>
      <c r="F1201" s="4"/>
    </row>
    <row r="1202" spans="1:6" x14ac:dyDescent="0.2">
      <c r="A1202" s="4"/>
      <c r="B1202" s="4"/>
      <c r="C1202" s="4"/>
      <c r="D1202" s="4"/>
      <c r="E1202" s="4"/>
      <c r="F1202" s="4"/>
    </row>
    <row r="1203" spans="1:6" x14ac:dyDescent="0.2">
      <c r="A1203" s="4"/>
      <c r="B1203" s="4"/>
      <c r="C1203" s="4"/>
      <c r="D1203" s="4"/>
      <c r="E1203" s="4"/>
      <c r="F1203" s="4"/>
    </row>
    <row r="1204" spans="1:6" x14ac:dyDescent="0.2">
      <c r="A1204" s="4"/>
      <c r="B1204" s="4"/>
      <c r="C1204" s="4"/>
      <c r="D1204" s="4"/>
      <c r="E1204" s="4"/>
      <c r="F1204" s="4"/>
    </row>
    <row r="1205" spans="1:6" x14ac:dyDescent="0.2">
      <c r="A1205" s="4"/>
      <c r="B1205" s="4"/>
      <c r="C1205" s="4"/>
      <c r="D1205" s="4"/>
      <c r="E1205" s="4"/>
      <c r="F1205" s="4"/>
    </row>
    <row r="1206" spans="1:6" x14ac:dyDescent="0.2">
      <c r="A1206" s="4"/>
      <c r="B1206" s="4"/>
      <c r="C1206" s="4"/>
      <c r="D1206" s="4"/>
      <c r="E1206" s="4"/>
      <c r="F1206" s="4"/>
    </row>
    <row r="1207" spans="1:6" x14ac:dyDescent="0.2">
      <c r="A1207" s="4"/>
      <c r="B1207" s="4"/>
      <c r="C1207" s="4"/>
      <c r="D1207" s="4"/>
      <c r="E1207" s="4"/>
      <c r="F1207" s="4"/>
    </row>
    <row r="1208" spans="1:6" x14ac:dyDescent="0.2">
      <c r="A1208" s="4"/>
      <c r="B1208" s="4"/>
      <c r="C1208" s="4"/>
      <c r="D1208" s="4"/>
      <c r="E1208" s="4"/>
      <c r="F1208" s="4"/>
    </row>
  </sheetData>
  <autoFilter ref="A8:F1075"/>
  <customSheetViews>
    <customSheetView guid="{EA1929C7-85F7-40DE-826A-94377FC9966E}" showPageBreaks="1" showGridLines="0" printArea="1" showAutoFilter="1" view="pageBreakPreview" showRuler="0" topLeftCell="A283">
      <selection activeCell="I290" sqref="I290"/>
      <pageMargins left="0.78740157480314965" right="0" top="0.19685039370078741" bottom="0.19685039370078741" header="0.35433070866141736" footer="0.23622047244094491"/>
      <pageSetup paperSize="9" scale="70" fitToWidth="0" orientation="portrait" r:id="rId1"/>
      <headerFooter alignWithMargins="0">
        <oddFooter>&amp;C&amp;P</oddFooter>
      </headerFooter>
      <autoFilter ref="A8:F1075"/>
    </customSheetView>
    <customSheetView guid="{DA15D12B-B687-4104-AF35-4470F046E021}" showPageBreaks="1" showGridLines="0" showAutoFilter="1" showRuler="0">
      <pane ySplit="7" topLeftCell="A9" activePane="bottomLeft" state="frozenSplit"/>
      <selection pane="bottomLeft" activeCell="G483" sqref="G483:H483"/>
      <pageMargins left="0.94488188976377963" right="0.15748031496062992" top="0.19685039370078741" bottom="0.19685039370078741" header="0.35433070866141736" footer="0.23622047244094491"/>
      <pageSetup paperSize="9" scale="71" orientation="portrait" r:id="rId2"/>
      <headerFooter alignWithMargins="0">
        <oddFooter>&amp;C&amp;P</oddFooter>
      </headerFooter>
      <autoFilter ref="A11:G1079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3"/>
      <headerFooter alignWithMargins="0">
        <oddFooter>&amp;C&amp;P</oddFooter>
      </headerFooter>
      <autoFilter ref="A8:F930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4"/>
      <headerFooter alignWithMargins="0">
        <oddFooter>&amp;C&amp;P</oddFooter>
      </headerFooter>
      <autoFilter ref="A16:G690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5"/>
      <headerFooter alignWithMargins="0">
        <oddFooter>&amp;C&amp;P</oddFooter>
      </headerFooter>
      <autoFilter ref="A10:G495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6"/>
      <headerFooter alignWithMargins="0">
        <oddFooter>&amp;C&amp;P</oddFooter>
      </headerFooter>
      <autoFilter ref="A10:G786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7"/>
      <headerFooter alignWithMargins="0">
        <oddFooter>&amp;C&amp;P</oddFooter>
      </headerFooter>
      <autoFilter ref="A10:G737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8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9"/>
      <headerFooter alignWithMargins="0">
        <oddFooter>&amp;C&amp;P</oddFooter>
      </headerFooter>
      <autoFilter ref="B1:J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0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2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15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16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7"/>
      <headerFooter alignWithMargins="0">
        <oddFooter>&amp;C&amp;P</oddFooter>
      </headerFooter>
      <autoFilter ref="B1:H1"/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18"/>
      <headerFooter alignWithMargins="0">
        <oddFooter>&amp;C&amp;P</oddFooter>
      </headerFooter>
      <autoFilter ref="B1:H1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19"/>
      <headerFooter alignWithMargins="0">
        <oddFooter>&amp;C&amp;P</oddFooter>
      </headerFooter>
    </customSheetView>
    <customSheetView guid="{167491D8-6D6D-447D-A119-5E65D8431081}" showPageBreaks="1" showGridLines="0" printArea="1" showAutoFilter="1" view="pageBreakPreview" showRuler="0">
      <pane ySplit="10" topLeftCell="A11" activePane="bottomLeft" state="frozenSplit"/>
      <selection pane="bottomLeft" activeCell="I871" sqref="I871"/>
      <pageMargins left="0.94488188976377963" right="0.15748031496062992" top="0.19685039370078741" bottom="0.19685039370078741" header="0.35433070866141736" footer="0.23622047244094491"/>
      <pageSetup paperSize="9" scale="69" orientation="portrait" r:id="rId20"/>
      <headerFooter alignWithMargins="0">
        <oddFooter>&amp;C&amp;P</oddFooter>
      </headerFooter>
      <autoFilter ref="A8:F1075"/>
    </customSheetView>
    <customSheetView guid="{1C060685-541B-49B8-81E5-C9855E92EF71}" showPageBreaks="1" showGridLines="0" printArea="1" showAutoFilter="1" hiddenColumns="1" view="pageBreakPreview" showRuler="0">
      <pane ySplit="9" topLeftCell="A871" activePane="bottomLeft" state="frozenSplit"/>
      <selection pane="bottomLeft" activeCell="L7" sqref="L7"/>
      <pageMargins left="0.98" right="0.39370078740157483" top="0.39370078740157483" bottom="0.39" header="0.35433070866141736" footer="0.23"/>
      <pageSetup paperSize="9" scale="69" orientation="portrait" r:id="rId21"/>
      <headerFooter alignWithMargins="0">
        <oddFooter>&amp;C&amp;P</oddFooter>
      </headerFooter>
      <autoFilter ref="A8:F1075"/>
    </customSheetView>
  </customSheetViews>
  <mergeCells count="8">
    <mergeCell ref="B1:G1"/>
    <mergeCell ref="G9:G10"/>
    <mergeCell ref="F9:F10"/>
    <mergeCell ref="A7:G7"/>
    <mergeCell ref="A9:A10"/>
    <mergeCell ref="B9:B10"/>
    <mergeCell ref="E9:E10"/>
    <mergeCell ref="C9:D9"/>
  </mergeCells>
  <phoneticPr fontId="1" type="noConversion"/>
  <pageMargins left="0.98" right="0.39370078740157483" top="0.39370078740157483" bottom="0.39" header="0.35433070866141736" footer="0.23"/>
  <pageSetup paperSize="9" scale="69" orientation="portrait" r:id="rId22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view="pageBreakPreview" topLeftCell="A7" zoomScale="60" workbookViewId="0">
      <selection activeCell="D54" sqref="D54"/>
    </sheetView>
  </sheetViews>
  <sheetFormatPr defaultRowHeight="12.75" x14ac:dyDescent="0.2"/>
  <cols>
    <col min="1" max="1" width="65.85546875" customWidth="1"/>
    <col min="2" max="2" width="12.28515625" customWidth="1"/>
    <col min="3" max="3" width="11.5703125" customWidth="1"/>
    <col min="4" max="4" width="26.42578125" customWidth="1"/>
    <col min="5" max="5" width="27.5703125" customWidth="1"/>
    <col min="6" max="6" width="13.42578125" customWidth="1"/>
    <col min="7" max="7" width="14.7109375" customWidth="1"/>
  </cols>
  <sheetData>
    <row r="1" spans="1:7" ht="30" customHeight="1" x14ac:dyDescent="0.2">
      <c r="A1" s="242" t="s">
        <v>502</v>
      </c>
    </row>
    <row r="3" spans="1:7" ht="65.25" customHeight="1" x14ac:dyDescent="0.35">
      <c r="A3" s="339" t="s">
        <v>444</v>
      </c>
      <c r="B3" s="339"/>
      <c r="C3" s="339"/>
      <c r="D3" s="339"/>
      <c r="E3" s="345"/>
    </row>
    <row r="4" spans="1:7" ht="23.25" x14ac:dyDescent="0.35">
      <c r="A4" s="175"/>
      <c r="B4" s="176"/>
      <c r="C4" s="177"/>
      <c r="D4" s="178"/>
      <c r="E4" s="178" t="s">
        <v>126</v>
      </c>
    </row>
    <row r="5" spans="1:7" ht="46.5" customHeight="1" x14ac:dyDescent="0.35">
      <c r="A5" s="179" t="s">
        <v>0</v>
      </c>
      <c r="B5" s="180" t="s">
        <v>127</v>
      </c>
      <c r="C5" s="179" t="s">
        <v>128</v>
      </c>
      <c r="D5" s="206" t="s">
        <v>445</v>
      </c>
      <c r="E5" s="206" t="s">
        <v>446</v>
      </c>
    </row>
    <row r="6" spans="1:7" ht="22.5" x14ac:dyDescent="0.2">
      <c r="A6" s="182" t="s">
        <v>130</v>
      </c>
      <c r="B6" s="183"/>
      <c r="C6" s="183"/>
      <c r="D6" s="184">
        <f>D8+D16+D19+D24+D31+D37+D43+D47+D52+D56+D59+D63</f>
        <v>1466233.5</v>
      </c>
      <c r="E6" s="184">
        <f>E8+E16+E19+E24+E31+E37+E43+E47+E52+E56+E59+E63</f>
        <v>1475568.6</v>
      </c>
      <c r="F6" s="173">
        <f>'2015-2016 годы'!G13-'2015-2016'!D6</f>
        <v>0</v>
      </c>
      <c r="G6" s="173">
        <f>'2015-2016 годы'!H13-'2015-2016'!E6</f>
        <v>0</v>
      </c>
    </row>
    <row r="7" spans="1:7" ht="23.25" x14ac:dyDescent="0.2">
      <c r="A7" s="185"/>
      <c r="B7" s="186"/>
      <c r="C7" s="186"/>
      <c r="D7" s="187"/>
      <c r="E7" s="187"/>
    </row>
    <row r="8" spans="1:7" ht="22.5" x14ac:dyDescent="0.2">
      <c r="A8" s="188" t="s">
        <v>131</v>
      </c>
      <c r="B8" s="189">
        <v>1</v>
      </c>
      <c r="C8" s="189"/>
      <c r="D8" s="190">
        <f>SUM(D9:D14)</f>
        <v>141309.9</v>
      </c>
      <c r="E8" s="190">
        <f>SUM(E9:E14)</f>
        <v>141057.20000000001</v>
      </c>
    </row>
    <row r="9" spans="1:7" ht="116.25" x14ac:dyDescent="0.2">
      <c r="A9" s="191" t="s">
        <v>33</v>
      </c>
      <c r="B9" s="192">
        <v>1</v>
      </c>
      <c r="C9" s="192">
        <v>3</v>
      </c>
      <c r="D9" s="193">
        <f>'2015-2016 годы'!G16</f>
        <v>3179.2</v>
      </c>
      <c r="E9" s="193">
        <f>'2015-2016 годы'!H16</f>
        <v>3113.5999999999995</v>
      </c>
    </row>
    <row r="10" spans="1:7" ht="116.25" x14ac:dyDescent="0.2">
      <c r="A10" s="191" t="s">
        <v>34</v>
      </c>
      <c r="B10" s="192">
        <v>1</v>
      </c>
      <c r="C10" s="192">
        <v>4</v>
      </c>
      <c r="D10" s="193">
        <f>'2015-2016 годы'!G43</f>
        <v>82576.900000000009</v>
      </c>
      <c r="E10" s="193">
        <f>'2015-2016 годы'!H43</f>
        <v>82093</v>
      </c>
    </row>
    <row r="11" spans="1:7" ht="23.25" x14ac:dyDescent="0.2">
      <c r="A11" s="191" t="s">
        <v>476</v>
      </c>
      <c r="B11" s="192">
        <v>1</v>
      </c>
      <c r="C11" s="192">
        <v>5</v>
      </c>
      <c r="D11" s="193">
        <v>0</v>
      </c>
      <c r="E11" s="193">
        <f>'2015-2016 годы'!H63</f>
        <v>265.89999999999998</v>
      </c>
    </row>
    <row r="12" spans="1:7" ht="93" x14ac:dyDescent="0.2">
      <c r="A12" s="194" t="s">
        <v>61</v>
      </c>
      <c r="B12" s="192">
        <v>1</v>
      </c>
      <c r="C12" s="192">
        <v>6</v>
      </c>
      <c r="D12" s="193">
        <f>'2015-2016 годы'!G25+'2015-2016 годы'!G693</f>
        <v>22087.799999999996</v>
      </c>
      <c r="E12" s="193">
        <f>'2015-2016 годы'!H25+'2015-2016 годы'!H693</f>
        <v>22149.499999999996</v>
      </c>
    </row>
    <row r="13" spans="1:7" ht="23.25" x14ac:dyDescent="0.2">
      <c r="A13" s="207" t="s">
        <v>115</v>
      </c>
      <c r="B13" s="192">
        <v>1</v>
      </c>
      <c r="C13" s="192">
        <v>11</v>
      </c>
      <c r="D13" s="193">
        <f>'2015-2016 годы'!G66</f>
        <v>1400</v>
      </c>
      <c r="E13" s="193">
        <f>'2015-2016 годы'!H66</f>
        <v>1400</v>
      </c>
    </row>
    <row r="14" spans="1:7" ht="23.25" x14ac:dyDescent="0.2">
      <c r="A14" s="191" t="s">
        <v>13</v>
      </c>
      <c r="B14" s="192">
        <v>1</v>
      </c>
      <c r="C14" s="192">
        <v>13</v>
      </c>
      <c r="D14" s="196">
        <f>'2015-2016 годы'!G71+'2015-2016 годы'!G513+'2015-2016 годы'!G715</f>
        <v>32066.000000000004</v>
      </c>
      <c r="E14" s="196">
        <f>'2015-2016 годы'!H71+'2015-2016 годы'!H513+'2015-2016 годы'!H715</f>
        <v>32035.200000000004</v>
      </c>
    </row>
    <row r="15" spans="1:7" ht="23.25" x14ac:dyDescent="0.2">
      <c r="A15" s="191"/>
      <c r="B15" s="192"/>
      <c r="C15" s="192"/>
      <c r="D15" s="193"/>
      <c r="E15" s="193"/>
    </row>
    <row r="16" spans="1:7" ht="22.5" x14ac:dyDescent="0.2">
      <c r="A16" s="188" t="s">
        <v>132</v>
      </c>
      <c r="B16" s="189">
        <v>2</v>
      </c>
      <c r="C16" s="189"/>
      <c r="D16" s="197">
        <f>D17</f>
        <v>1405.8</v>
      </c>
      <c r="E16" s="197">
        <f>E17</f>
        <v>1405.8</v>
      </c>
    </row>
    <row r="17" spans="1:5" ht="46.5" x14ac:dyDescent="0.2">
      <c r="A17" s="191" t="s">
        <v>84</v>
      </c>
      <c r="B17" s="192">
        <v>2</v>
      </c>
      <c r="C17" s="192">
        <v>3</v>
      </c>
      <c r="D17" s="193">
        <f>'2015-2016 годы'!G722</f>
        <v>1405.8</v>
      </c>
      <c r="E17" s="193">
        <f>'2015-2016 годы'!H722</f>
        <v>1405.8</v>
      </c>
    </row>
    <row r="18" spans="1:5" ht="23.25" x14ac:dyDescent="0.2">
      <c r="A18" s="191"/>
      <c r="B18" s="192"/>
      <c r="C18" s="192"/>
      <c r="D18" s="193"/>
      <c r="E18" s="193"/>
    </row>
    <row r="19" spans="1:5" ht="45" x14ac:dyDescent="0.2">
      <c r="A19" s="188" t="s">
        <v>133</v>
      </c>
      <c r="B19" s="189">
        <v>3</v>
      </c>
      <c r="C19" s="189"/>
      <c r="D19" s="197">
        <f>SUM(D20:D22)</f>
        <v>12405.8</v>
      </c>
      <c r="E19" s="197">
        <f>SUM(E20:E22)</f>
        <v>11415.8</v>
      </c>
    </row>
    <row r="20" spans="1:5" ht="23.25" x14ac:dyDescent="0.2">
      <c r="A20" s="191" t="s">
        <v>24</v>
      </c>
      <c r="B20" s="192">
        <v>3</v>
      </c>
      <c r="C20" s="192">
        <v>2</v>
      </c>
      <c r="D20" s="193">
        <f>'2015-2016 годы'!G89</f>
        <v>700</v>
      </c>
      <c r="E20" s="193">
        <f>'2015-2016 годы'!H89</f>
        <v>0</v>
      </c>
    </row>
    <row r="21" spans="1:5" ht="93" x14ac:dyDescent="0.2">
      <c r="A21" s="208" t="s">
        <v>134</v>
      </c>
      <c r="B21" s="192">
        <v>3</v>
      </c>
      <c r="C21" s="192">
        <v>9</v>
      </c>
      <c r="D21" s="193">
        <f>'2015-2016 годы'!G112</f>
        <v>11415.8</v>
      </c>
      <c r="E21" s="193">
        <f>'2015-2016 годы'!H112</f>
        <v>11415.8</v>
      </c>
    </row>
    <row r="22" spans="1:5" ht="37.5" customHeight="1" x14ac:dyDescent="0.2">
      <c r="A22" s="199" t="s">
        <v>153</v>
      </c>
      <c r="B22" s="192">
        <v>3</v>
      </c>
      <c r="C22" s="192">
        <v>14</v>
      </c>
      <c r="D22" s="193">
        <f>'2015-2016 годы'!G123</f>
        <v>290</v>
      </c>
      <c r="E22" s="193">
        <f>'2015-2016 годы'!H123</f>
        <v>0</v>
      </c>
    </row>
    <row r="23" spans="1:5" ht="23.25" x14ac:dyDescent="0.2">
      <c r="A23" s="191"/>
      <c r="B23" s="192"/>
      <c r="C23" s="192"/>
      <c r="D23" s="193"/>
      <c r="E23" s="193"/>
    </row>
    <row r="24" spans="1:5" ht="22.5" x14ac:dyDescent="0.2">
      <c r="A24" s="188" t="s">
        <v>135</v>
      </c>
      <c r="B24" s="189">
        <v>4</v>
      </c>
      <c r="C24" s="189"/>
      <c r="D24" s="197">
        <f>SUM(D25:D29)</f>
        <v>21629.8</v>
      </c>
      <c r="E24" s="197">
        <f>SUM(E25:E29)</f>
        <v>19134.699999999997</v>
      </c>
    </row>
    <row r="25" spans="1:5" s="172" customFormat="1" ht="23.25" x14ac:dyDescent="0.2">
      <c r="A25" s="209" t="s">
        <v>152</v>
      </c>
      <c r="B25" s="192">
        <v>4</v>
      </c>
      <c r="C25" s="192">
        <v>1</v>
      </c>
      <c r="D25" s="193">
        <f>'2015-2016 годы'!G361</f>
        <v>12.5</v>
      </c>
      <c r="E25" s="193">
        <f>'2015-2016 годы'!H361</f>
        <v>0</v>
      </c>
    </row>
    <row r="26" spans="1:5" ht="23.25" x14ac:dyDescent="0.2">
      <c r="A26" s="210" t="s">
        <v>62</v>
      </c>
      <c r="B26" s="192">
        <v>4</v>
      </c>
      <c r="C26" s="192">
        <v>5</v>
      </c>
      <c r="D26" s="193">
        <f>'2015-2016 годы'!G136</f>
        <v>35</v>
      </c>
      <c r="E26" s="193">
        <f>'2015-2016 годы'!H136</f>
        <v>0</v>
      </c>
    </row>
    <row r="27" spans="1:5" ht="23.25" x14ac:dyDescent="0.2">
      <c r="A27" s="191" t="s">
        <v>31</v>
      </c>
      <c r="B27" s="192" t="s">
        <v>11</v>
      </c>
      <c r="C27" s="192" t="s">
        <v>23</v>
      </c>
      <c r="D27" s="193">
        <f>'2015-2016 годы'!G143</f>
        <v>109.8</v>
      </c>
      <c r="E27" s="193">
        <f>'2015-2016 годы'!H143</f>
        <v>109.8</v>
      </c>
    </row>
    <row r="28" spans="1:5" ht="23.25" x14ac:dyDescent="0.2">
      <c r="A28" s="191" t="s">
        <v>38</v>
      </c>
      <c r="B28" s="192">
        <v>4</v>
      </c>
      <c r="C28" s="192">
        <v>9</v>
      </c>
      <c r="D28" s="193">
        <f>'2015-2016 годы'!G148</f>
        <v>14266</v>
      </c>
      <c r="E28" s="193">
        <f>'2015-2016 годы'!H148</f>
        <v>13966</v>
      </c>
    </row>
    <row r="29" spans="1:5" ht="46.5" x14ac:dyDescent="0.2">
      <c r="A29" s="191" t="s">
        <v>29</v>
      </c>
      <c r="B29" s="192">
        <v>4</v>
      </c>
      <c r="C29" s="192">
        <v>12</v>
      </c>
      <c r="D29" s="193">
        <f>'2015-2016 годы'!G166+'2015-2016 годы'!G368+'2015-2016 годы'!G542</f>
        <v>7206.5</v>
      </c>
      <c r="E29" s="193">
        <f>'2015-2016 годы'!H166+'2015-2016 годы'!H542</f>
        <v>5058.8999999999996</v>
      </c>
    </row>
    <row r="30" spans="1:5" ht="23.25" x14ac:dyDescent="0.2">
      <c r="A30" s="191"/>
      <c r="B30" s="192"/>
      <c r="C30" s="192"/>
      <c r="D30" s="193"/>
      <c r="E30" s="193"/>
    </row>
    <row r="31" spans="1:5" ht="22.5" x14ac:dyDescent="0.2">
      <c r="A31" s="188" t="s">
        <v>136</v>
      </c>
      <c r="B31" s="189">
        <v>5</v>
      </c>
      <c r="C31" s="189"/>
      <c r="D31" s="197">
        <f>SUM(D32:D35)</f>
        <v>72343</v>
      </c>
      <c r="E31" s="197">
        <f>SUM(E32:E35)</f>
        <v>25332</v>
      </c>
    </row>
    <row r="32" spans="1:5" ht="23.25" x14ac:dyDescent="0.2">
      <c r="A32" s="191" t="s">
        <v>18</v>
      </c>
      <c r="B32" s="192">
        <v>5</v>
      </c>
      <c r="C32" s="192">
        <v>1</v>
      </c>
      <c r="D32" s="193">
        <f>'2015-2016 годы'!G185+'2015-2016 годы'!G549</f>
        <v>14062.5</v>
      </c>
      <c r="E32" s="193">
        <f>'2015-2016 годы'!H185+'2015-2016 годы'!H549</f>
        <v>7111.5</v>
      </c>
    </row>
    <row r="33" spans="1:7" ht="23.25" x14ac:dyDescent="0.2">
      <c r="A33" s="191" t="s">
        <v>87</v>
      </c>
      <c r="B33" s="192">
        <v>5</v>
      </c>
      <c r="C33" s="192">
        <v>2</v>
      </c>
      <c r="D33" s="193">
        <f>'2015-2016 годы'!G197</f>
        <v>24857.100000000002</v>
      </c>
      <c r="E33" s="193">
        <f>'2015-2016 годы'!H197</f>
        <v>9857.1</v>
      </c>
    </row>
    <row r="34" spans="1:7" ht="23.25" x14ac:dyDescent="0.2">
      <c r="A34" s="191" t="s">
        <v>144</v>
      </c>
      <c r="B34" s="192">
        <v>5</v>
      </c>
      <c r="C34" s="192">
        <v>3</v>
      </c>
      <c r="D34" s="193">
        <f>'2015-2016 годы'!G229</f>
        <v>25060</v>
      </c>
      <c r="E34" s="193">
        <f>'2015-2016 годы'!H229</f>
        <v>0</v>
      </c>
    </row>
    <row r="35" spans="1:7" ht="46.5" x14ac:dyDescent="0.2">
      <c r="A35" s="191" t="s">
        <v>157</v>
      </c>
      <c r="B35" s="192">
        <v>5</v>
      </c>
      <c r="C35" s="192">
        <v>5</v>
      </c>
      <c r="D35" s="193">
        <f>'2015-2016 годы'!G244</f>
        <v>8363.4</v>
      </c>
      <c r="E35" s="193">
        <f>'2015-2016 годы'!H244</f>
        <v>8363.4</v>
      </c>
    </row>
    <row r="36" spans="1:7" ht="23.25" x14ac:dyDescent="0.2">
      <c r="A36" s="191"/>
      <c r="B36" s="192"/>
      <c r="C36" s="192"/>
      <c r="D36" s="193"/>
      <c r="E36" s="193"/>
    </row>
    <row r="37" spans="1:7" ht="22.5" x14ac:dyDescent="0.2">
      <c r="A37" s="188" t="s">
        <v>137</v>
      </c>
      <c r="B37" s="189">
        <v>7</v>
      </c>
      <c r="C37" s="189"/>
      <c r="D37" s="197">
        <f>SUM(D38:D41)</f>
        <v>988622.7</v>
      </c>
      <c r="E37" s="197">
        <f>SUM(E38:E41)</f>
        <v>997233.8</v>
      </c>
    </row>
    <row r="38" spans="1:7" ht="23.25" x14ac:dyDescent="0.2">
      <c r="A38" s="191" t="s">
        <v>20</v>
      </c>
      <c r="B38" s="192">
        <v>7</v>
      </c>
      <c r="C38" s="192">
        <v>1</v>
      </c>
      <c r="D38" s="193">
        <f>'2015-2016 годы'!G558</f>
        <v>340115.3</v>
      </c>
      <c r="E38" s="193">
        <f>'2015-2016 годы'!H558</f>
        <v>342534.7</v>
      </c>
    </row>
    <row r="39" spans="1:7" ht="23.25" x14ac:dyDescent="0.2">
      <c r="A39" s="191" t="s">
        <v>138</v>
      </c>
      <c r="B39" s="192">
        <v>7</v>
      </c>
      <c r="C39" s="192">
        <v>2</v>
      </c>
      <c r="D39" s="193">
        <f>'2015-2016 годы'!G373+'2015-2016 годы'!G581</f>
        <v>599348.89999999991</v>
      </c>
      <c r="E39" s="193">
        <f>'2015-2016 годы'!H373+'2015-2016 годы'!H581</f>
        <v>605259.80000000005</v>
      </c>
    </row>
    <row r="40" spans="1:7" ht="46.5" x14ac:dyDescent="0.2">
      <c r="A40" s="191" t="s">
        <v>25</v>
      </c>
      <c r="B40" s="192">
        <v>7</v>
      </c>
      <c r="C40" s="192">
        <v>7</v>
      </c>
      <c r="D40" s="193">
        <f>'2015-2016 годы'!G611</f>
        <v>7217.5</v>
      </c>
      <c r="E40" s="193">
        <f>'2015-2016 годы'!H611</f>
        <v>7313.9</v>
      </c>
    </row>
    <row r="41" spans="1:7" ht="23.25" x14ac:dyDescent="0.2">
      <c r="A41" s="191" t="s">
        <v>22</v>
      </c>
      <c r="B41" s="192">
        <v>7</v>
      </c>
      <c r="C41" s="192">
        <v>9</v>
      </c>
      <c r="D41" s="193">
        <f>'2015-2016 годы'!G649</f>
        <v>41941</v>
      </c>
      <c r="E41" s="193">
        <f>'2015-2016 годы'!H649</f>
        <v>42125.399999999994</v>
      </c>
    </row>
    <row r="42" spans="1:7" ht="23.25" x14ac:dyDescent="0.2">
      <c r="A42" s="191"/>
      <c r="B42" s="192"/>
      <c r="C42" s="192"/>
      <c r="D42" s="193"/>
      <c r="E42" s="193"/>
    </row>
    <row r="43" spans="1:7" ht="22.5" x14ac:dyDescent="0.2">
      <c r="A43" s="188" t="s">
        <v>139</v>
      </c>
      <c r="B43" s="189">
        <v>8</v>
      </c>
      <c r="C43" s="189"/>
      <c r="D43" s="197">
        <f>SUM(D44:D45)</f>
        <v>128579.59999999999</v>
      </c>
      <c r="E43" s="197">
        <f>SUM(E44:E45)</f>
        <v>163268.70000000001</v>
      </c>
    </row>
    <row r="44" spans="1:7" ht="23.25" x14ac:dyDescent="0.2">
      <c r="A44" s="191" t="s">
        <v>32</v>
      </c>
      <c r="B44" s="192">
        <v>8</v>
      </c>
      <c r="C44" s="192">
        <v>1</v>
      </c>
      <c r="D44" s="193">
        <f>'2015-2016 годы'!G407</f>
        <v>101406.7</v>
      </c>
      <c r="E44" s="193">
        <f>'2015-2016 годы'!H407+'2015-2016 годы'!H263</f>
        <v>136340.70000000001</v>
      </c>
    </row>
    <row r="45" spans="1:7" ht="46.5" x14ac:dyDescent="0.2">
      <c r="A45" s="191" t="s">
        <v>74</v>
      </c>
      <c r="B45" s="192">
        <v>8</v>
      </c>
      <c r="C45" s="192">
        <v>4</v>
      </c>
      <c r="D45" s="193">
        <f>'2015-2016 годы'!G462</f>
        <v>27172.899999999998</v>
      </c>
      <c r="E45" s="193">
        <f>'2015-2016 годы'!H462</f>
        <v>26928</v>
      </c>
    </row>
    <row r="46" spans="1:7" ht="23.25" x14ac:dyDescent="0.2">
      <c r="A46" s="191"/>
      <c r="B46" s="192"/>
      <c r="C46" s="192"/>
      <c r="D46" s="193"/>
      <c r="E46" s="193"/>
    </row>
    <row r="47" spans="1:7" ht="22.5" x14ac:dyDescent="0.2">
      <c r="A47" s="188" t="s">
        <v>140</v>
      </c>
      <c r="B47" s="189">
        <v>10</v>
      </c>
      <c r="C47" s="189"/>
      <c r="D47" s="197">
        <f>SUM(D48:D50)</f>
        <v>51303.199999999997</v>
      </c>
      <c r="E47" s="197">
        <f>SUM(E48:E50)</f>
        <v>50963.599999999991</v>
      </c>
      <c r="F47" s="16"/>
      <c r="G47" s="20"/>
    </row>
    <row r="48" spans="1:7" ht="23.25" x14ac:dyDescent="0.2">
      <c r="A48" s="191" t="s">
        <v>26</v>
      </c>
      <c r="B48" s="192">
        <v>10</v>
      </c>
      <c r="C48" s="192">
        <v>1</v>
      </c>
      <c r="D48" s="193">
        <f>'2015-2016 годы'!G274</f>
        <v>5377.8</v>
      </c>
      <c r="E48" s="193">
        <f>'2015-2016 годы'!H274</f>
        <v>5377.8</v>
      </c>
    </row>
    <row r="49" spans="1:5" ht="23.25" x14ac:dyDescent="0.2">
      <c r="A49" s="201" t="s">
        <v>30</v>
      </c>
      <c r="B49" s="192">
        <v>10</v>
      </c>
      <c r="C49" s="192">
        <v>3</v>
      </c>
      <c r="D49" s="193">
        <f>'2015-2016 годы'!G670+'2015-2016 годы'!G489+'2015-2016 годы'!G283</f>
        <v>4149.8000000000011</v>
      </c>
      <c r="E49" s="193">
        <f>'2015-2016 годы'!H670+'2015-2016 годы'!H489+'2015-2016 годы'!H283</f>
        <v>3787</v>
      </c>
    </row>
    <row r="50" spans="1:5" ht="23.25" x14ac:dyDescent="0.2">
      <c r="A50" s="201" t="s">
        <v>64</v>
      </c>
      <c r="B50" s="192">
        <v>10</v>
      </c>
      <c r="C50" s="192">
        <v>4</v>
      </c>
      <c r="D50" s="193">
        <f>'2015-2016 годы'!G307+'2015-2016 годы'!G501+'2015-2016 годы'!G677</f>
        <v>41775.599999999999</v>
      </c>
      <c r="E50" s="193">
        <f>'2015-2016 годы'!H307+'2015-2016 годы'!H501+'2015-2016 годы'!H677</f>
        <v>41798.799999999996</v>
      </c>
    </row>
    <row r="51" spans="1:5" ht="23.25" x14ac:dyDescent="0.2">
      <c r="A51" s="191"/>
      <c r="B51" s="192"/>
      <c r="C51" s="192"/>
      <c r="D51" s="193"/>
      <c r="E51" s="193"/>
    </row>
    <row r="52" spans="1:5" ht="23.25" x14ac:dyDescent="0.2">
      <c r="A52" s="188" t="s">
        <v>141</v>
      </c>
      <c r="B52" s="202">
        <v>11</v>
      </c>
      <c r="C52" s="192"/>
      <c r="D52" s="203">
        <f>D54+D53</f>
        <v>17981.900000000001</v>
      </c>
      <c r="E52" s="203">
        <f>E54+E53</f>
        <v>17981.900000000001</v>
      </c>
    </row>
    <row r="53" spans="1:5" ht="23.25" x14ac:dyDescent="0.2">
      <c r="A53" s="191" t="s">
        <v>79</v>
      </c>
      <c r="B53" s="204">
        <v>11</v>
      </c>
      <c r="C53" s="204">
        <v>1</v>
      </c>
      <c r="D53" s="205">
        <f>'2015-2016 годы'!G326</f>
        <v>17031.900000000001</v>
      </c>
      <c r="E53" s="205">
        <f>'2015-2016 годы'!H326</f>
        <v>17031.900000000001</v>
      </c>
    </row>
    <row r="54" spans="1:5" ht="23.25" x14ac:dyDescent="0.2">
      <c r="A54" s="191" t="s">
        <v>75</v>
      </c>
      <c r="B54" s="192">
        <v>11</v>
      </c>
      <c r="C54" s="192">
        <v>2</v>
      </c>
      <c r="D54" s="193">
        <f>'2015-2016 годы'!G332</f>
        <v>950</v>
      </c>
      <c r="E54" s="193">
        <f>'2015-2016 годы'!H332</f>
        <v>950</v>
      </c>
    </row>
    <row r="55" spans="1:5" ht="23.25" x14ac:dyDescent="0.2">
      <c r="A55" s="191"/>
      <c r="B55" s="192"/>
      <c r="C55" s="192"/>
      <c r="D55" s="193"/>
      <c r="E55" s="193"/>
    </row>
    <row r="56" spans="1:5" ht="18" customHeight="1" x14ac:dyDescent="0.2">
      <c r="A56" s="188" t="s">
        <v>142</v>
      </c>
      <c r="B56" s="202">
        <v>13</v>
      </c>
      <c r="C56" s="192"/>
      <c r="D56" s="203">
        <f>D57</f>
        <v>200</v>
      </c>
      <c r="E56" s="203">
        <f>E57</f>
        <v>200</v>
      </c>
    </row>
    <row r="57" spans="1:5" ht="69.75" x14ac:dyDescent="0.2">
      <c r="A57" s="191" t="s">
        <v>70</v>
      </c>
      <c r="B57" s="192">
        <v>13</v>
      </c>
      <c r="C57" s="192">
        <v>1</v>
      </c>
      <c r="D57" s="193">
        <f>'2015-2016 годы'!G729</f>
        <v>200</v>
      </c>
      <c r="E57" s="193">
        <f>'2015-2016 годы'!H729</f>
        <v>200</v>
      </c>
    </row>
    <row r="58" spans="1:5" ht="23.25" x14ac:dyDescent="0.2">
      <c r="A58" s="191"/>
      <c r="B58" s="192"/>
      <c r="C58" s="192"/>
      <c r="D58" s="193"/>
      <c r="E58" s="193"/>
    </row>
    <row r="59" spans="1:5" ht="47.25" customHeight="1" x14ac:dyDescent="0.2">
      <c r="A59" s="188" t="s">
        <v>143</v>
      </c>
      <c r="B59" s="202">
        <v>14</v>
      </c>
      <c r="C59" s="192"/>
      <c r="D59" s="203">
        <f>SUM(D60:D61)</f>
        <v>13451.8</v>
      </c>
      <c r="E59" s="203">
        <f>SUM(E60:E61)</f>
        <v>12975.1</v>
      </c>
    </row>
    <row r="60" spans="1:5" ht="93" x14ac:dyDescent="0.2">
      <c r="A60" s="211" t="s">
        <v>77</v>
      </c>
      <c r="B60" s="204">
        <v>14</v>
      </c>
      <c r="C60" s="192">
        <v>1</v>
      </c>
      <c r="D60" s="205">
        <f>'2015-2016 годы'!G735</f>
        <v>6068.4</v>
      </c>
      <c r="E60" s="205">
        <f>'2015-2016 годы'!H735</f>
        <v>6050</v>
      </c>
    </row>
    <row r="61" spans="1:5" ht="23.25" x14ac:dyDescent="0.2">
      <c r="A61" s="191" t="s">
        <v>78</v>
      </c>
      <c r="B61" s="192">
        <v>14</v>
      </c>
      <c r="C61" s="192">
        <v>2</v>
      </c>
      <c r="D61" s="193">
        <f>'2015-2016 годы'!G747</f>
        <v>7383.4</v>
      </c>
      <c r="E61" s="193">
        <f>'2015-2016 годы'!H747</f>
        <v>6925.1</v>
      </c>
    </row>
    <row r="62" spans="1:5" ht="23.25" x14ac:dyDescent="0.2">
      <c r="A62" s="212"/>
      <c r="B62" s="204"/>
      <c r="C62" s="192"/>
      <c r="D62" s="205"/>
      <c r="E62" s="205"/>
    </row>
    <row r="63" spans="1:5" ht="45" x14ac:dyDescent="0.2">
      <c r="A63" s="213" t="s">
        <v>150</v>
      </c>
      <c r="B63" s="202">
        <v>99</v>
      </c>
      <c r="C63" s="189">
        <v>0</v>
      </c>
      <c r="D63" s="203">
        <f>'2015-2016 годы'!G753</f>
        <v>17000</v>
      </c>
      <c r="E63" s="203">
        <f>'2015-2016 годы'!H753</f>
        <v>34600</v>
      </c>
    </row>
    <row r="64" spans="1:5" ht="23.25" x14ac:dyDescent="0.2">
      <c r="A64" s="191"/>
      <c r="B64" s="192"/>
      <c r="C64" s="192"/>
      <c r="D64" s="193"/>
      <c r="E64" s="193"/>
    </row>
  </sheetData>
  <customSheetViews>
    <customSheetView guid="{EA1929C7-85F7-40DE-826A-94377FC9966E}" showPageBreaks="1" topLeftCell="A25">
      <selection sqref="A1:XFD1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  <customSheetView guid="{DA15D12B-B687-4104-AF35-4470F046E021}" scale="66">
      <selection activeCell="G6" sqref="G6"/>
      <pageMargins left="0.70866141732283472" right="0" top="0" bottom="0" header="0" footer="0"/>
      <pageSetup paperSize="9" scale="65" orientation="portrait" r:id="rId2"/>
    </customSheetView>
    <customSheetView guid="{DCE8C298-05F2-4894-ADD9-0C8B1A668AE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3"/>
    </customSheetView>
    <customSheetView guid="{167491D8-6D6D-447D-A119-5E65D8431081}" scale="60" showPageBreaks="1" printArea="1" view="pageBreakPreview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4"/>
    </customSheetView>
    <customSheetView guid="{1C060685-541B-49B8-81E5-C9855E92EF71}" scale="60" showPageBreaks="1" printArea="1" view="pageBreakPreview" topLeftCell="A7">
      <selection activeCell="D54" sqref="D54"/>
      <colBreaks count="1" manualBreakCount="1">
        <brk id="5" max="1048575" man="1"/>
      </colBreaks>
      <pageMargins left="1.4960629921259843" right="0.31496062992125984" top="0.74803149606299213" bottom="0.74803149606299213" header="0.31496062992125984" footer="0.31496062992125984"/>
      <pageSetup paperSize="9" scale="38" orientation="portrait" r:id="rId5"/>
    </customSheetView>
  </customSheetViews>
  <mergeCells count="1">
    <mergeCell ref="A3:E3"/>
  </mergeCells>
  <pageMargins left="1.4960629921259843" right="0.31496062992125984" top="0.74803149606299213" bottom="0.74803149606299213" header="0.31496062992125984" footer="0.31496062992125984"/>
  <pageSetup paperSize="9" scale="38" orientation="portrait" r:id="rId6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5"/>
  <sheetViews>
    <sheetView view="pageBreakPreview" zoomScaleSheetLayoutView="100" workbookViewId="0">
      <selection activeCell="D80" sqref="D80"/>
    </sheetView>
  </sheetViews>
  <sheetFormatPr defaultRowHeight="31.5" customHeight="1" x14ac:dyDescent="0.2"/>
  <cols>
    <col min="1" max="1" width="56.8554687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" customWidth="1"/>
    <col min="7" max="8" width="12.85546875" customWidth="1"/>
    <col min="9" max="9" width="13" customWidth="1"/>
    <col min="10" max="10" width="15" customWidth="1"/>
    <col min="11" max="11" width="11.85546875" customWidth="1"/>
  </cols>
  <sheetData>
    <row r="1" spans="1:11" ht="14.25" customHeight="1" x14ac:dyDescent="0.2">
      <c r="D1" s="325"/>
      <c r="E1" s="325"/>
      <c r="F1" s="325"/>
      <c r="G1" s="325"/>
      <c r="H1" s="330" t="s">
        <v>501</v>
      </c>
      <c r="I1" s="325"/>
    </row>
    <row r="2" spans="1:11" ht="14.25" customHeight="1" x14ac:dyDescent="0.25">
      <c r="D2" s="326"/>
      <c r="E2" s="326"/>
      <c r="F2" s="326"/>
      <c r="G2" s="326"/>
      <c r="H2" s="326" t="s">
        <v>124</v>
      </c>
      <c r="I2" s="326"/>
    </row>
    <row r="3" spans="1:11" ht="14.25" customHeight="1" x14ac:dyDescent="0.2">
      <c r="D3" s="327"/>
      <c r="E3" s="327"/>
      <c r="F3" s="327"/>
      <c r="G3" s="327"/>
      <c r="H3" s="332" t="s">
        <v>597</v>
      </c>
      <c r="I3" s="327"/>
    </row>
    <row r="4" spans="1:11" ht="20.25" customHeight="1" x14ac:dyDescent="0.2"/>
    <row r="5" spans="1:11" ht="15.75" customHeight="1" x14ac:dyDescent="0.2">
      <c r="B5" s="340" t="s">
        <v>501</v>
      </c>
      <c r="C5" s="340"/>
      <c r="D5" s="340"/>
      <c r="E5" s="340"/>
      <c r="F5" s="340"/>
      <c r="G5" s="340"/>
      <c r="H5" s="340"/>
    </row>
    <row r="6" spans="1:11" ht="13.5" customHeight="1" x14ac:dyDescent="0.25">
      <c r="B6" s="130"/>
      <c r="G6" s="2"/>
      <c r="H6" s="130" t="s">
        <v>124</v>
      </c>
    </row>
    <row r="7" spans="1:11" ht="15.75" customHeight="1" x14ac:dyDescent="0.2">
      <c r="B7" s="131"/>
      <c r="G7" s="2"/>
      <c r="H7" s="313" t="s">
        <v>536</v>
      </c>
    </row>
    <row r="8" spans="1:11" ht="31.5" customHeight="1" x14ac:dyDescent="0.2">
      <c r="G8" s="28"/>
      <c r="H8" s="28"/>
      <c r="I8" s="64"/>
      <c r="J8" s="64"/>
      <c r="K8" s="64"/>
    </row>
    <row r="9" spans="1:11" ht="45.75" customHeight="1" x14ac:dyDescent="0.2">
      <c r="A9" s="346" t="s">
        <v>420</v>
      </c>
      <c r="B9" s="346"/>
      <c r="C9" s="346"/>
      <c r="D9" s="346"/>
      <c r="E9" s="346"/>
      <c r="F9" s="346"/>
      <c r="G9" s="346"/>
      <c r="H9" s="346"/>
      <c r="I9" s="65"/>
      <c r="J9" s="65"/>
      <c r="K9" s="17"/>
    </row>
    <row r="10" spans="1:11" ht="31.5" customHeight="1" x14ac:dyDescent="0.2">
      <c r="I10" s="65"/>
      <c r="J10" s="65"/>
      <c r="K10" s="17"/>
    </row>
    <row r="11" spans="1:11" ht="21.75" customHeight="1" x14ac:dyDescent="0.2">
      <c r="A11" s="344" t="s">
        <v>0</v>
      </c>
      <c r="B11" s="341" t="s">
        <v>1</v>
      </c>
      <c r="C11" s="341" t="s">
        <v>2</v>
      </c>
      <c r="D11" s="341"/>
      <c r="E11" s="341" t="s">
        <v>5</v>
      </c>
      <c r="F11" s="341" t="s">
        <v>6</v>
      </c>
      <c r="G11" s="347" t="s">
        <v>146</v>
      </c>
      <c r="H11" s="348"/>
      <c r="I11" s="16"/>
    </row>
    <row r="12" spans="1:11" ht="25.5" customHeight="1" x14ac:dyDescent="0.2">
      <c r="A12" s="344"/>
      <c r="B12" s="341"/>
      <c r="C12" s="238" t="s">
        <v>3</v>
      </c>
      <c r="D12" s="238" t="s">
        <v>4</v>
      </c>
      <c r="E12" s="341"/>
      <c r="F12" s="341"/>
      <c r="G12" s="239" t="s">
        <v>147</v>
      </c>
      <c r="H12" s="240" t="s">
        <v>441</v>
      </c>
      <c r="I12" s="16"/>
    </row>
    <row r="13" spans="1:11" ht="31.5" customHeight="1" x14ac:dyDescent="0.2">
      <c r="A13" s="39" t="s">
        <v>27</v>
      </c>
      <c r="B13" s="40"/>
      <c r="C13" s="40"/>
      <c r="D13" s="40"/>
      <c r="E13" s="40"/>
      <c r="F13" s="40"/>
      <c r="G13" s="283">
        <f>G14+G41+G359+G511+G556+G691</f>
        <v>1466233.5000000002</v>
      </c>
      <c r="H13" s="283">
        <f>H14+H41+H359+H511+H556+H691</f>
        <v>1475568.6</v>
      </c>
      <c r="I13" s="16"/>
      <c r="J13" s="3"/>
      <c r="K13" s="16"/>
    </row>
    <row r="14" spans="1:11" s="1" customFormat="1" ht="15.75" x14ac:dyDescent="0.2">
      <c r="A14" s="235" t="s">
        <v>47</v>
      </c>
      <c r="B14" s="279" t="s">
        <v>45</v>
      </c>
      <c r="C14" s="280" t="s">
        <v>7</v>
      </c>
      <c r="D14" s="280" t="s">
        <v>7</v>
      </c>
      <c r="E14" s="279" t="s">
        <v>7</v>
      </c>
      <c r="F14" s="279" t="s">
        <v>7</v>
      </c>
      <c r="G14" s="284">
        <f>G15</f>
        <v>6566</v>
      </c>
      <c r="H14" s="284">
        <f>H15</f>
        <v>6526.9</v>
      </c>
      <c r="I14" s="16"/>
      <c r="J14" s="16"/>
    </row>
    <row r="15" spans="1:11" ht="15" x14ac:dyDescent="0.2">
      <c r="A15" s="216" t="s">
        <v>59</v>
      </c>
      <c r="B15" s="256" t="s">
        <v>45</v>
      </c>
      <c r="C15" s="257">
        <v>1</v>
      </c>
      <c r="D15" s="257">
        <v>0</v>
      </c>
      <c r="E15" s="148" t="s">
        <v>7</v>
      </c>
      <c r="F15" s="256" t="s">
        <v>7</v>
      </c>
      <c r="G15" s="285">
        <f>G16+G25</f>
        <v>6566</v>
      </c>
      <c r="H15" s="285">
        <f>H16+H25</f>
        <v>6526.9</v>
      </c>
      <c r="K15" s="244"/>
    </row>
    <row r="16" spans="1:11" ht="38.25" x14ac:dyDescent="0.2">
      <c r="A16" s="86" t="s">
        <v>33</v>
      </c>
      <c r="B16" s="139" t="s">
        <v>45</v>
      </c>
      <c r="C16" s="140">
        <v>1</v>
      </c>
      <c r="D16" s="140">
        <v>3</v>
      </c>
      <c r="E16" s="93" t="s">
        <v>7</v>
      </c>
      <c r="F16" s="139" t="s">
        <v>7</v>
      </c>
      <c r="G16" s="286">
        <f>G17</f>
        <v>3179.2</v>
      </c>
      <c r="H16" s="286">
        <f>H17</f>
        <v>3113.5999999999995</v>
      </c>
      <c r="I16" s="3"/>
      <c r="K16" s="245"/>
    </row>
    <row r="17" spans="1:12" ht="15" x14ac:dyDescent="0.2">
      <c r="A17" s="86" t="s">
        <v>162</v>
      </c>
      <c r="B17" s="139" t="s">
        <v>45</v>
      </c>
      <c r="C17" s="140">
        <v>1</v>
      </c>
      <c r="D17" s="140">
        <v>3</v>
      </c>
      <c r="E17" s="93" t="s">
        <v>161</v>
      </c>
      <c r="F17" s="139" t="s">
        <v>7</v>
      </c>
      <c r="G17" s="286">
        <f>G18</f>
        <v>3179.2</v>
      </c>
      <c r="H17" s="286">
        <f>H18</f>
        <v>3113.5999999999995</v>
      </c>
      <c r="I17" s="16"/>
      <c r="K17" s="245"/>
    </row>
    <row r="18" spans="1:12" ht="25.5" x14ac:dyDescent="0.2">
      <c r="A18" s="74" t="s">
        <v>163</v>
      </c>
      <c r="B18" s="139" t="s">
        <v>45</v>
      </c>
      <c r="C18" s="140">
        <v>1</v>
      </c>
      <c r="D18" s="140">
        <v>3</v>
      </c>
      <c r="E18" s="93" t="s">
        <v>210</v>
      </c>
      <c r="F18" s="139" t="s">
        <v>7</v>
      </c>
      <c r="G18" s="286">
        <f>G19+G22</f>
        <v>3179.2</v>
      </c>
      <c r="H18" s="286">
        <f>H19+H22</f>
        <v>3113.5999999999995</v>
      </c>
      <c r="K18" s="246"/>
    </row>
    <row r="19" spans="1:12" ht="51" x14ac:dyDescent="0.2">
      <c r="A19" s="74" t="s">
        <v>437</v>
      </c>
      <c r="B19" s="139" t="s">
        <v>45</v>
      </c>
      <c r="C19" s="140">
        <v>1</v>
      </c>
      <c r="D19" s="140">
        <v>3</v>
      </c>
      <c r="E19" s="93" t="s">
        <v>210</v>
      </c>
      <c r="F19" s="139" t="s">
        <v>188</v>
      </c>
      <c r="G19" s="286">
        <f>G20</f>
        <v>2835.2</v>
      </c>
      <c r="H19" s="286">
        <f>H20</f>
        <v>2773.9999999999995</v>
      </c>
      <c r="K19" s="246"/>
    </row>
    <row r="20" spans="1:12" ht="25.5" x14ac:dyDescent="0.2">
      <c r="A20" s="74" t="s">
        <v>189</v>
      </c>
      <c r="B20" s="139" t="s">
        <v>45</v>
      </c>
      <c r="C20" s="140">
        <v>1</v>
      </c>
      <c r="D20" s="140">
        <v>3</v>
      </c>
      <c r="E20" s="93" t="s">
        <v>210</v>
      </c>
      <c r="F20" s="139" t="s">
        <v>187</v>
      </c>
      <c r="G20" s="286">
        <f>G21</f>
        <v>2835.2</v>
      </c>
      <c r="H20" s="286">
        <f>H21</f>
        <v>2773.9999999999995</v>
      </c>
      <c r="K20" s="246"/>
    </row>
    <row r="21" spans="1:12" ht="25.5" x14ac:dyDescent="0.2">
      <c r="A21" s="217" t="s">
        <v>431</v>
      </c>
      <c r="B21" s="141">
        <v>921</v>
      </c>
      <c r="C21" s="142">
        <v>1</v>
      </c>
      <c r="D21" s="142">
        <v>3</v>
      </c>
      <c r="E21" s="94" t="s">
        <v>210</v>
      </c>
      <c r="F21" s="143" t="s">
        <v>92</v>
      </c>
      <c r="G21" s="287">
        <f>2189.5+645.7</f>
        <v>2835.2</v>
      </c>
      <c r="H21" s="287">
        <f>2189.5+645.7-265.9+204.7</f>
        <v>2773.9999999999995</v>
      </c>
      <c r="K21" s="252"/>
    </row>
    <row r="22" spans="1:12" ht="25.5" x14ac:dyDescent="0.2">
      <c r="A22" s="108" t="s">
        <v>415</v>
      </c>
      <c r="B22" s="139" t="s">
        <v>45</v>
      </c>
      <c r="C22" s="140">
        <v>1</v>
      </c>
      <c r="D22" s="140">
        <v>3</v>
      </c>
      <c r="E22" s="93" t="s">
        <v>210</v>
      </c>
      <c r="F22" s="139" t="s">
        <v>190</v>
      </c>
      <c r="G22" s="286">
        <f>G23</f>
        <v>344</v>
      </c>
      <c r="H22" s="286">
        <f>H23</f>
        <v>339.6</v>
      </c>
      <c r="K22" s="247"/>
    </row>
    <row r="23" spans="1:12" ht="27" customHeight="1" x14ac:dyDescent="0.2">
      <c r="A23" s="108" t="s">
        <v>416</v>
      </c>
      <c r="B23" s="139" t="s">
        <v>45</v>
      </c>
      <c r="C23" s="140">
        <v>1</v>
      </c>
      <c r="D23" s="140">
        <v>3</v>
      </c>
      <c r="E23" s="93" t="s">
        <v>210</v>
      </c>
      <c r="F23" s="139" t="s">
        <v>191</v>
      </c>
      <c r="G23" s="286">
        <f>G24</f>
        <v>344</v>
      </c>
      <c r="H23" s="286">
        <f>H24</f>
        <v>339.6</v>
      </c>
      <c r="K23" s="247"/>
    </row>
    <row r="24" spans="1:12" ht="25.5" x14ac:dyDescent="0.2">
      <c r="A24" s="79" t="s">
        <v>421</v>
      </c>
      <c r="B24" s="94" t="s">
        <v>45</v>
      </c>
      <c r="C24" s="144" t="s">
        <v>8</v>
      </c>
      <c r="D24" s="144" t="s">
        <v>9</v>
      </c>
      <c r="E24" s="94" t="s">
        <v>210</v>
      </c>
      <c r="F24" s="94" t="s">
        <v>91</v>
      </c>
      <c r="G24" s="287">
        <f>645+203.1-500-4.1</f>
        <v>344</v>
      </c>
      <c r="H24" s="287">
        <f>843.7-500-4.1</f>
        <v>339.6</v>
      </c>
      <c r="K24" s="253"/>
    </row>
    <row r="25" spans="1:12" ht="25.5" x14ac:dyDescent="0.2">
      <c r="A25" s="218" t="s">
        <v>61</v>
      </c>
      <c r="B25" s="139" t="s">
        <v>45</v>
      </c>
      <c r="C25" s="140">
        <v>1</v>
      </c>
      <c r="D25" s="140">
        <v>6</v>
      </c>
      <c r="E25" s="145"/>
      <c r="F25" s="146"/>
      <c r="G25" s="288">
        <f>G26</f>
        <v>3386.7999999999997</v>
      </c>
      <c r="H25" s="288">
        <f>H26</f>
        <v>3413.3</v>
      </c>
      <c r="J25" s="3"/>
      <c r="K25" s="253"/>
      <c r="L25" s="3"/>
    </row>
    <row r="26" spans="1:12" ht="15" customHeight="1" x14ac:dyDescent="0.2">
      <c r="A26" s="86" t="s">
        <v>162</v>
      </c>
      <c r="B26" s="139" t="s">
        <v>45</v>
      </c>
      <c r="C26" s="140">
        <v>1</v>
      </c>
      <c r="D26" s="140">
        <v>6</v>
      </c>
      <c r="E26" s="93" t="s">
        <v>161</v>
      </c>
      <c r="F26" s="146"/>
      <c r="G26" s="288">
        <f>G32+G27</f>
        <v>3386.7999999999997</v>
      </c>
      <c r="H26" s="288">
        <f>H32+H27</f>
        <v>3413.3</v>
      </c>
      <c r="K26" s="248"/>
    </row>
    <row r="27" spans="1:12" ht="25.5" x14ac:dyDescent="0.2">
      <c r="A27" s="215" t="s">
        <v>209</v>
      </c>
      <c r="B27" s="146">
        <v>921</v>
      </c>
      <c r="C27" s="140">
        <v>1</v>
      </c>
      <c r="D27" s="140">
        <v>6</v>
      </c>
      <c r="E27" s="93" t="s">
        <v>208</v>
      </c>
      <c r="F27" s="147"/>
      <c r="G27" s="288">
        <f>G28</f>
        <v>1075.4000000000001</v>
      </c>
      <c r="H27" s="288">
        <f>H28</f>
        <v>1075.4000000000001</v>
      </c>
      <c r="K27" s="245"/>
    </row>
    <row r="28" spans="1:12" ht="51" x14ac:dyDescent="0.2">
      <c r="A28" s="74" t="s">
        <v>437</v>
      </c>
      <c r="B28" s="146">
        <v>921</v>
      </c>
      <c r="C28" s="140">
        <v>1</v>
      </c>
      <c r="D28" s="140">
        <v>6</v>
      </c>
      <c r="E28" s="93" t="s">
        <v>208</v>
      </c>
      <c r="F28" s="147" t="s">
        <v>188</v>
      </c>
      <c r="G28" s="288">
        <f>G29</f>
        <v>1075.4000000000001</v>
      </c>
      <c r="H28" s="288">
        <f>H29</f>
        <v>1075.4000000000001</v>
      </c>
      <c r="K28" s="249"/>
    </row>
    <row r="29" spans="1:12" ht="25.5" x14ac:dyDescent="0.2">
      <c r="A29" s="215" t="s">
        <v>189</v>
      </c>
      <c r="B29" s="146">
        <v>921</v>
      </c>
      <c r="C29" s="140">
        <v>1</v>
      </c>
      <c r="D29" s="140">
        <v>6</v>
      </c>
      <c r="E29" s="93" t="s">
        <v>208</v>
      </c>
      <c r="F29" s="147" t="s">
        <v>187</v>
      </c>
      <c r="G29" s="288">
        <f>G30+G31</f>
        <v>1075.4000000000001</v>
      </c>
      <c r="H29" s="288">
        <f>H30+H31</f>
        <v>1075.4000000000001</v>
      </c>
      <c r="K29" s="254"/>
    </row>
    <row r="30" spans="1:12" ht="25.5" x14ac:dyDescent="0.2">
      <c r="A30" s="75" t="s">
        <v>431</v>
      </c>
      <c r="B30" s="141">
        <v>921</v>
      </c>
      <c r="C30" s="142">
        <v>1</v>
      </c>
      <c r="D30" s="142">
        <v>6</v>
      </c>
      <c r="E30" s="94" t="s">
        <v>208</v>
      </c>
      <c r="F30" s="143" t="s">
        <v>92</v>
      </c>
      <c r="G30" s="287">
        <f>858.9+201.5</f>
        <v>1060.4000000000001</v>
      </c>
      <c r="H30" s="287">
        <f>858.9+201.5</f>
        <v>1060.4000000000001</v>
      </c>
      <c r="K30" s="249"/>
    </row>
    <row r="31" spans="1:12" ht="25.5" x14ac:dyDescent="0.2">
      <c r="A31" s="75" t="s">
        <v>425</v>
      </c>
      <c r="B31" s="141">
        <v>921</v>
      </c>
      <c r="C31" s="142">
        <v>1</v>
      </c>
      <c r="D31" s="142">
        <v>6</v>
      </c>
      <c r="E31" s="94" t="s">
        <v>208</v>
      </c>
      <c r="F31" s="143" t="s">
        <v>93</v>
      </c>
      <c r="G31" s="287">
        <v>15</v>
      </c>
      <c r="H31" s="287">
        <v>15</v>
      </c>
      <c r="K31" s="247"/>
    </row>
    <row r="32" spans="1:12" ht="25.5" x14ac:dyDescent="0.2">
      <c r="A32" s="74" t="s">
        <v>164</v>
      </c>
      <c r="B32" s="139" t="s">
        <v>45</v>
      </c>
      <c r="C32" s="140">
        <v>1</v>
      </c>
      <c r="D32" s="140">
        <v>6</v>
      </c>
      <c r="E32" s="93" t="s">
        <v>165</v>
      </c>
      <c r="F32" s="93" t="s">
        <v>7</v>
      </c>
      <c r="G32" s="288">
        <f>G33+G37</f>
        <v>2311.3999999999996</v>
      </c>
      <c r="H32" s="288">
        <f>H33+H37</f>
        <v>2337.9</v>
      </c>
      <c r="J32" s="3"/>
      <c r="K32" s="247"/>
      <c r="L32" s="3"/>
    </row>
    <row r="33" spans="1:12" ht="51" x14ac:dyDescent="0.2">
      <c r="A33" s="74" t="s">
        <v>437</v>
      </c>
      <c r="B33" s="139" t="s">
        <v>45</v>
      </c>
      <c r="C33" s="140">
        <v>1</v>
      </c>
      <c r="D33" s="140">
        <v>6</v>
      </c>
      <c r="E33" s="93" t="s">
        <v>165</v>
      </c>
      <c r="F33" s="93" t="s">
        <v>188</v>
      </c>
      <c r="G33" s="288">
        <f>G34</f>
        <v>1994.6999999999998</v>
      </c>
      <c r="H33" s="288">
        <f>H34</f>
        <v>1993.7</v>
      </c>
      <c r="J33" s="3"/>
      <c r="K33" s="254"/>
      <c r="L33" s="3"/>
    </row>
    <row r="34" spans="1:12" ht="25.5" x14ac:dyDescent="0.2">
      <c r="A34" s="74" t="s">
        <v>189</v>
      </c>
      <c r="B34" s="139" t="s">
        <v>45</v>
      </c>
      <c r="C34" s="140">
        <v>1</v>
      </c>
      <c r="D34" s="140">
        <v>6</v>
      </c>
      <c r="E34" s="93" t="s">
        <v>165</v>
      </c>
      <c r="F34" s="93" t="s">
        <v>187</v>
      </c>
      <c r="G34" s="288">
        <f>G35+G36</f>
        <v>1994.6999999999998</v>
      </c>
      <c r="H34" s="288">
        <f>H35+H36</f>
        <v>1993.7</v>
      </c>
      <c r="J34" s="3"/>
      <c r="K34" s="254"/>
      <c r="L34" s="3"/>
    </row>
    <row r="35" spans="1:12" ht="25.5" x14ac:dyDescent="0.2">
      <c r="A35" s="75" t="s">
        <v>431</v>
      </c>
      <c r="B35" s="141">
        <v>921</v>
      </c>
      <c r="C35" s="142">
        <v>1</v>
      </c>
      <c r="D35" s="142">
        <v>6</v>
      </c>
      <c r="E35" s="94" t="s">
        <v>165</v>
      </c>
      <c r="F35" s="143" t="s">
        <v>92</v>
      </c>
      <c r="G35" s="287">
        <f>1529.3+422.4</f>
        <v>1951.6999999999998</v>
      </c>
      <c r="H35" s="287">
        <v>1951.7</v>
      </c>
      <c r="J35" s="3"/>
      <c r="K35" s="254"/>
    </row>
    <row r="36" spans="1:12" ht="25.5" x14ac:dyDescent="0.2">
      <c r="A36" s="75" t="s">
        <v>425</v>
      </c>
      <c r="B36" s="141">
        <v>921</v>
      </c>
      <c r="C36" s="142">
        <v>1</v>
      </c>
      <c r="D36" s="142">
        <v>6</v>
      </c>
      <c r="E36" s="94" t="s">
        <v>165</v>
      </c>
      <c r="F36" s="143" t="s">
        <v>93</v>
      </c>
      <c r="G36" s="287">
        <v>43</v>
      </c>
      <c r="H36" s="287">
        <v>42</v>
      </c>
      <c r="J36" s="3"/>
      <c r="K36" s="247"/>
    </row>
    <row r="37" spans="1:12" ht="25.5" x14ac:dyDescent="0.2">
      <c r="A37" s="108" t="s">
        <v>415</v>
      </c>
      <c r="B37" s="139" t="s">
        <v>45</v>
      </c>
      <c r="C37" s="140">
        <v>1</v>
      </c>
      <c r="D37" s="140">
        <v>6</v>
      </c>
      <c r="E37" s="93" t="s">
        <v>165</v>
      </c>
      <c r="F37" s="147" t="s">
        <v>190</v>
      </c>
      <c r="G37" s="288">
        <f>G38</f>
        <v>316.7</v>
      </c>
      <c r="H37" s="288">
        <f>H38</f>
        <v>344.2</v>
      </c>
      <c r="J37" s="3"/>
      <c r="K37" s="247"/>
    </row>
    <row r="38" spans="1:12" ht="38.25" x14ac:dyDescent="0.2">
      <c r="A38" s="108" t="s">
        <v>426</v>
      </c>
      <c r="B38" s="139" t="s">
        <v>45</v>
      </c>
      <c r="C38" s="140">
        <v>1</v>
      </c>
      <c r="D38" s="140">
        <v>6</v>
      </c>
      <c r="E38" s="93" t="s">
        <v>165</v>
      </c>
      <c r="F38" s="147" t="s">
        <v>191</v>
      </c>
      <c r="G38" s="288">
        <f>G39+G40</f>
        <v>316.7</v>
      </c>
      <c r="H38" s="288">
        <f>H39+H40</f>
        <v>344.2</v>
      </c>
      <c r="J38" s="3"/>
      <c r="K38" s="247"/>
    </row>
    <row r="39" spans="1:12" ht="25.5" x14ac:dyDescent="0.2">
      <c r="A39" s="110" t="s">
        <v>121</v>
      </c>
      <c r="B39" s="141">
        <v>921</v>
      </c>
      <c r="C39" s="142">
        <v>1</v>
      </c>
      <c r="D39" s="142">
        <v>6</v>
      </c>
      <c r="E39" s="94" t="s">
        <v>165</v>
      </c>
      <c r="F39" s="143" t="s">
        <v>122</v>
      </c>
      <c r="G39" s="287">
        <v>39.4</v>
      </c>
      <c r="H39" s="287">
        <v>41.5</v>
      </c>
      <c r="K39" s="247"/>
    </row>
    <row r="40" spans="1:12" ht="25.5" x14ac:dyDescent="0.2">
      <c r="A40" s="79" t="s">
        <v>421</v>
      </c>
      <c r="B40" s="141">
        <v>921</v>
      </c>
      <c r="C40" s="142">
        <v>1</v>
      </c>
      <c r="D40" s="142">
        <v>6</v>
      </c>
      <c r="E40" s="94" t="s">
        <v>165</v>
      </c>
      <c r="F40" s="143" t="s">
        <v>91</v>
      </c>
      <c r="G40" s="287">
        <f>477.3-200</f>
        <v>277.3</v>
      </c>
      <c r="H40" s="287">
        <f>502.7-200</f>
        <v>302.7</v>
      </c>
      <c r="K40" s="255"/>
    </row>
    <row r="41" spans="1:12" s="1" customFormat="1" ht="27.75" customHeight="1" x14ac:dyDescent="0.2">
      <c r="A41" s="236" t="s">
        <v>49</v>
      </c>
      <c r="B41" s="275" t="s">
        <v>39</v>
      </c>
      <c r="C41" s="276" t="s">
        <v>7</v>
      </c>
      <c r="D41" s="276" t="s">
        <v>7</v>
      </c>
      <c r="E41" s="275" t="s">
        <v>7</v>
      </c>
      <c r="F41" s="275" t="s">
        <v>7</v>
      </c>
      <c r="G41" s="289">
        <f>G42+G88+G135+G184+G273+G325+G262</f>
        <v>250040.59999999998</v>
      </c>
      <c r="H41" s="289">
        <f>H42+H88+H135+H184+H273+H325+H262</f>
        <v>217964.09999999998</v>
      </c>
      <c r="I41"/>
      <c r="J41"/>
      <c r="K41" s="253"/>
    </row>
    <row r="42" spans="1:12" ht="15" x14ac:dyDescent="0.2">
      <c r="A42" s="216" t="s">
        <v>59</v>
      </c>
      <c r="B42" s="148" t="s">
        <v>39</v>
      </c>
      <c r="C42" s="149" t="s">
        <v>8</v>
      </c>
      <c r="D42" s="149" t="s">
        <v>58</v>
      </c>
      <c r="E42" s="148" t="s">
        <v>7</v>
      </c>
      <c r="F42" s="148" t="s">
        <v>7</v>
      </c>
      <c r="G42" s="290">
        <f>G43+G63+G66+G71</f>
        <v>92716.800000000003</v>
      </c>
      <c r="H42" s="290">
        <f>H43+H63+H66+H71</f>
        <v>92567.599999999991</v>
      </c>
      <c r="K42" s="251"/>
    </row>
    <row r="43" spans="1:12" ht="38.25" x14ac:dyDescent="0.2">
      <c r="A43" s="86" t="s">
        <v>34</v>
      </c>
      <c r="B43" s="93" t="s">
        <v>39</v>
      </c>
      <c r="C43" s="150" t="s">
        <v>8</v>
      </c>
      <c r="D43" s="150" t="s">
        <v>11</v>
      </c>
      <c r="E43" s="93" t="s">
        <v>7</v>
      </c>
      <c r="F43" s="93" t="s">
        <v>7</v>
      </c>
      <c r="G43" s="291">
        <f>G44</f>
        <v>82576.900000000009</v>
      </c>
      <c r="H43" s="291">
        <f>H44</f>
        <v>82093</v>
      </c>
      <c r="K43" s="251"/>
    </row>
    <row r="44" spans="1:12" ht="15" x14ac:dyDescent="0.2">
      <c r="A44" s="86" t="s">
        <v>162</v>
      </c>
      <c r="B44" s="93" t="s">
        <v>39</v>
      </c>
      <c r="C44" s="150" t="s">
        <v>8</v>
      </c>
      <c r="D44" s="150" t="s">
        <v>11</v>
      </c>
      <c r="E44" s="93" t="s">
        <v>161</v>
      </c>
      <c r="F44" s="93" t="s">
        <v>7</v>
      </c>
      <c r="G44" s="291">
        <f>G45+G58</f>
        <v>82576.900000000009</v>
      </c>
      <c r="H44" s="291">
        <f>H45+H58</f>
        <v>82093</v>
      </c>
      <c r="K44" s="251"/>
    </row>
    <row r="45" spans="1:12" ht="25.5" x14ac:dyDescent="0.2">
      <c r="A45" s="74" t="s">
        <v>164</v>
      </c>
      <c r="B45" s="93" t="s">
        <v>39</v>
      </c>
      <c r="C45" s="150" t="s">
        <v>8</v>
      </c>
      <c r="D45" s="150" t="s">
        <v>11</v>
      </c>
      <c r="E45" s="93" t="s">
        <v>165</v>
      </c>
      <c r="F45" s="93" t="s">
        <v>7</v>
      </c>
      <c r="G45" s="291">
        <f>G46+G50+G55</f>
        <v>82474.900000000009</v>
      </c>
      <c r="H45" s="291">
        <f>H46+H50+H55</f>
        <v>82093</v>
      </c>
      <c r="K45" s="251"/>
    </row>
    <row r="46" spans="1:12" ht="51" x14ac:dyDescent="0.2">
      <c r="A46" s="74" t="s">
        <v>437</v>
      </c>
      <c r="B46" s="93" t="s">
        <v>39</v>
      </c>
      <c r="C46" s="150" t="s">
        <v>8</v>
      </c>
      <c r="D46" s="150" t="s">
        <v>11</v>
      </c>
      <c r="E46" s="93" t="s">
        <v>165</v>
      </c>
      <c r="F46" s="93" t="s">
        <v>188</v>
      </c>
      <c r="G46" s="288">
        <f>G47</f>
        <v>75033.100000000006</v>
      </c>
      <c r="H46" s="288">
        <f>H47</f>
        <v>74974.5</v>
      </c>
      <c r="K46" s="251"/>
    </row>
    <row r="47" spans="1:12" ht="25.5" x14ac:dyDescent="0.2">
      <c r="A47" s="74" t="s">
        <v>189</v>
      </c>
      <c r="B47" s="93" t="s">
        <v>39</v>
      </c>
      <c r="C47" s="150" t="s">
        <v>8</v>
      </c>
      <c r="D47" s="150" t="s">
        <v>11</v>
      </c>
      <c r="E47" s="93" t="s">
        <v>165</v>
      </c>
      <c r="F47" s="93" t="s">
        <v>187</v>
      </c>
      <c r="G47" s="288">
        <f>G48+G49</f>
        <v>75033.100000000006</v>
      </c>
      <c r="H47" s="288">
        <f>H48+H49</f>
        <v>74974.5</v>
      </c>
      <c r="K47" s="251"/>
    </row>
    <row r="48" spans="1:12" ht="25.5" x14ac:dyDescent="0.2">
      <c r="A48" s="75" t="s">
        <v>431</v>
      </c>
      <c r="B48" s="94" t="s">
        <v>39</v>
      </c>
      <c r="C48" s="144" t="s">
        <v>8</v>
      </c>
      <c r="D48" s="144" t="s">
        <v>11</v>
      </c>
      <c r="E48" s="94" t="s">
        <v>165</v>
      </c>
      <c r="F48" s="94" t="s">
        <v>92</v>
      </c>
      <c r="G48" s="287">
        <v>74115.100000000006</v>
      </c>
      <c r="H48" s="287">
        <v>74056.5</v>
      </c>
      <c r="K48" s="251"/>
    </row>
    <row r="49" spans="1:11" ht="25.5" x14ac:dyDescent="0.2">
      <c r="A49" s="75" t="s">
        <v>425</v>
      </c>
      <c r="B49" s="94" t="s">
        <v>39</v>
      </c>
      <c r="C49" s="144" t="s">
        <v>8</v>
      </c>
      <c r="D49" s="144" t="s">
        <v>11</v>
      </c>
      <c r="E49" s="94" t="s">
        <v>165</v>
      </c>
      <c r="F49" s="94" t="s">
        <v>93</v>
      </c>
      <c r="G49" s="287">
        <v>918</v>
      </c>
      <c r="H49" s="287">
        <v>918</v>
      </c>
      <c r="K49" s="251"/>
    </row>
    <row r="50" spans="1:11" ht="25.5" x14ac:dyDescent="0.2">
      <c r="A50" s="108" t="s">
        <v>415</v>
      </c>
      <c r="B50" s="93" t="s">
        <v>39</v>
      </c>
      <c r="C50" s="150" t="s">
        <v>8</v>
      </c>
      <c r="D50" s="150" t="s">
        <v>11</v>
      </c>
      <c r="E50" s="93" t="s">
        <v>165</v>
      </c>
      <c r="F50" s="93" t="s">
        <v>190</v>
      </c>
      <c r="G50" s="288">
        <f>G51</f>
        <v>7426.7999999999993</v>
      </c>
      <c r="H50" s="288">
        <f>H51</f>
        <v>7103.5</v>
      </c>
      <c r="K50" s="251"/>
    </row>
    <row r="51" spans="1:11" ht="25.5" x14ac:dyDescent="0.2">
      <c r="A51" s="108" t="s">
        <v>416</v>
      </c>
      <c r="B51" s="93" t="s">
        <v>39</v>
      </c>
      <c r="C51" s="150" t="s">
        <v>8</v>
      </c>
      <c r="D51" s="150" t="s">
        <v>11</v>
      </c>
      <c r="E51" s="93" t="s">
        <v>165</v>
      </c>
      <c r="F51" s="93" t="s">
        <v>191</v>
      </c>
      <c r="G51" s="288">
        <f>G52+G53+G54</f>
        <v>7426.7999999999993</v>
      </c>
      <c r="H51" s="288">
        <f>H52+H53+H54</f>
        <v>7103.5</v>
      </c>
      <c r="K51" s="251"/>
    </row>
    <row r="52" spans="1:11" ht="25.5" x14ac:dyDescent="0.2">
      <c r="A52" s="110" t="s">
        <v>121</v>
      </c>
      <c r="B52" s="94" t="s">
        <v>39</v>
      </c>
      <c r="C52" s="144" t="s">
        <v>8</v>
      </c>
      <c r="D52" s="144" t="s">
        <v>11</v>
      </c>
      <c r="E52" s="94" t="s">
        <v>165</v>
      </c>
      <c r="F52" s="94" t="s">
        <v>122</v>
      </c>
      <c r="G52" s="287">
        <v>1069.8</v>
      </c>
      <c r="H52" s="287">
        <v>1126.5</v>
      </c>
      <c r="K52" s="251"/>
    </row>
    <row r="53" spans="1:11" ht="25.5" x14ac:dyDescent="0.2">
      <c r="A53" s="75" t="s">
        <v>432</v>
      </c>
      <c r="B53" s="94" t="s">
        <v>39</v>
      </c>
      <c r="C53" s="144" t="s">
        <v>8</v>
      </c>
      <c r="D53" s="144" t="s">
        <v>11</v>
      </c>
      <c r="E53" s="94" t="s">
        <v>165</v>
      </c>
      <c r="F53" s="94" t="s">
        <v>97</v>
      </c>
      <c r="G53" s="287">
        <v>537.70000000000005</v>
      </c>
      <c r="H53" s="287">
        <v>0</v>
      </c>
      <c r="K53" s="251"/>
    </row>
    <row r="54" spans="1:11" ht="25.5" x14ac:dyDescent="0.2">
      <c r="A54" s="79" t="s">
        <v>421</v>
      </c>
      <c r="B54" s="94" t="s">
        <v>39</v>
      </c>
      <c r="C54" s="144" t="s">
        <v>8</v>
      </c>
      <c r="D54" s="144" t="s">
        <v>11</v>
      </c>
      <c r="E54" s="94" t="s">
        <v>165</v>
      </c>
      <c r="F54" s="94" t="s">
        <v>91</v>
      </c>
      <c r="G54" s="287">
        <f>10819.3-5000</f>
        <v>5819.2999999999993</v>
      </c>
      <c r="H54" s="287">
        <f>10977-5000</f>
        <v>5977</v>
      </c>
      <c r="K54" s="251"/>
    </row>
    <row r="55" spans="1:11" ht="15" x14ac:dyDescent="0.2">
      <c r="A55" s="108" t="s">
        <v>192</v>
      </c>
      <c r="B55" s="93" t="s">
        <v>39</v>
      </c>
      <c r="C55" s="150" t="s">
        <v>8</v>
      </c>
      <c r="D55" s="150" t="s">
        <v>11</v>
      </c>
      <c r="E55" s="93" t="s">
        <v>165</v>
      </c>
      <c r="F55" s="93" t="s">
        <v>193</v>
      </c>
      <c r="G55" s="288">
        <f>G56</f>
        <v>15</v>
      </c>
      <c r="H55" s="288">
        <f>H56</f>
        <v>15</v>
      </c>
      <c r="K55" s="251"/>
    </row>
    <row r="56" spans="1:11" ht="15" x14ac:dyDescent="0.2">
      <c r="A56" s="108" t="s">
        <v>195</v>
      </c>
      <c r="B56" s="93" t="s">
        <v>39</v>
      </c>
      <c r="C56" s="150" t="s">
        <v>8</v>
      </c>
      <c r="D56" s="150" t="s">
        <v>11</v>
      </c>
      <c r="E56" s="93" t="s">
        <v>165</v>
      </c>
      <c r="F56" s="93" t="s">
        <v>194</v>
      </c>
      <c r="G56" s="288">
        <f>G57</f>
        <v>15</v>
      </c>
      <c r="H56" s="288">
        <f>H57</f>
        <v>15</v>
      </c>
      <c r="K56" s="251"/>
    </row>
    <row r="57" spans="1:11" ht="15" x14ac:dyDescent="0.2">
      <c r="A57" s="75" t="s">
        <v>99</v>
      </c>
      <c r="B57" s="94" t="s">
        <v>39</v>
      </c>
      <c r="C57" s="144" t="s">
        <v>8</v>
      </c>
      <c r="D57" s="144" t="s">
        <v>11</v>
      </c>
      <c r="E57" s="94" t="s">
        <v>165</v>
      </c>
      <c r="F57" s="94" t="s">
        <v>100</v>
      </c>
      <c r="G57" s="287">
        <v>15</v>
      </c>
      <c r="H57" s="287">
        <v>15</v>
      </c>
      <c r="K57" s="251"/>
    </row>
    <row r="58" spans="1:11" ht="25.5" x14ac:dyDescent="0.2">
      <c r="A58" s="108" t="s">
        <v>227</v>
      </c>
      <c r="B58" s="93" t="s">
        <v>39</v>
      </c>
      <c r="C58" s="150" t="s">
        <v>8</v>
      </c>
      <c r="D58" s="150" t="s">
        <v>11</v>
      </c>
      <c r="E58" s="93" t="s">
        <v>261</v>
      </c>
      <c r="F58" s="93"/>
      <c r="G58" s="288">
        <f>G59</f>
        <v>102</v>
      </c>
      <c r="H58" s="288">
        <f>H59</f>
        <v>0</v>
      </c>
      <c r="K58" s="251"/>
    </row>
    <row r="59" spans="1:11" ht="25.5" x14ac:dyDescent="0.2">
      <c r="A59" s="108" t="s">
        <v>308</v>
      </c>
      <c r="B59" s="93" t="s">
        <v>39</v>
      </c>
      <c r="C59" s="150" t="s">
        <v>8</v>
      </c>
      <c r="D59" s="150" t="s">
        <v>11</v>
      </c>
      <c r="E59" s="93" t="s">
        <v>307</v>
      </c>
      <c r="F59" s="93"/>
      <c r="G59" s="288">
        <f>G61</f>
        <v>102</v>
      </c>
      <c r="H59" s="288">
        <f>H61</f>
        <v>0</v>
      </c>
      <c r="K59" s="251"/>
    </row>
    <row r="60" spans="1:11" ht="51" x14ac:dyDescent="0.2">
      <c r="A60" s="74" t="s">
        <v>437</v>
      </c>
      <c r="B60" s="93" t="s">
        <v>39</v>
      </c>
      <c r="C60" s="150" t="s">
        <v>8</v>
      </c>
      <c r="D60" s="150" t="s">
        <v>11</v>
      </c>
      <c r="E60" s="93" t="s">
        <v>307</v>
      </c>
      <c r="F60" s="93" t="s">
        <v>188</v>
      </c>
      <c r="G60" s="288">
        <f>G61</f>
        <v>102</v>
      </c>
      <c r="H60" s="288">
        <f>H61</f>
        <v>0</v>
      </c>
      <c r="K60" s="251"/>
    </row>
    <row r="61" spans="1:11" ht="25.5" x14ac:dyDescent="0.2">
      <c r="A61" s="74" t="s">
        <v>189</v>
      </c>
      <c r="B61" s="93" t="s">
        <v>39</v>
      </c>
      <c r="C61" s="150" t="s">
        <v>8</v>
      </c>
      <c r="D61" s="150" t="s">
        <v>11</v>
      </c>
      <c r="E61" s="93" t="s">
        <v>307</v>
      </c>
      <c r="F61" s="93" t="s">
        <v>187</v>
      </c>
      <c r="G61" s="288">
        <f>G62</f>
        <v>102</v>
      </c>
      <c r="H61" s="288">
        <f>H62</f>
        <v>0</v>
      </c>
      <c r="K61" s="251"/>
    </row>
    <row r="62" spans="1:11" ht="25.5" x14ac:dyDescent="0.2">
      <c r="A62" s="75" t="s">
        <v>431</v>
      </c>
      <c r="B62" s="94" t="s">
        <v>39</v>
      </c>
      <c r="C62" s="144" t="s">
        <v>8</v>
      </c>
      <c r="D62" s="144" t="s">
        <v>11</v>
      </c>
      <c r="E62" s="94" t="s">
        <v>307</v>
      </c>
      <c r="F62" s="94" t="s">
        <v>92</v>
      </c>
      <c r="G62" s="287">
        <v>102</v>
      </c>
      <c r="H62" s="287"/>
      <c r="K62" s="251"/>
    </row>
    <row r="63" spans="1:11" s="17" customFormat="1" ht="15" x14ac:dyDescent="0.2">
      <c r="A63" s="108" t="s">
        <v>476</v>
      </c>
      <c r="B63" s="93" t="s">
        <v>39</v>
      </c>
      <c r="C63" s="151" t="s">
        <v>8</v>
      </c>
      <c r="D63" s="151" t="s">
        <v>17</v>
      </c>
      <c r="E63" s="93"/>
      <c r="F63" s="93"/>
      <c r="G63" s="288"/>
      <c r="H63" s="288">
        <f>H64</f>
        <v>265.89999999999998</v>
      </c>
      <c r="K63" s="251"/>
    </row>
    <row r="64" spans="1:11" ht="38.25" x14ac:dyDescent="0.2">
      <c r="A64" s="215" t="s">
        <v>523</v>
      </c>
      <c r="B64" s="93" t="s">
        <v>39</v>
      </c>
      <c r="C64" s="151" t="s">
        <v>8</v>
      </c>
      <c r="D64" s="151" t="s">
        <v>17</v>
      </c>
      <c r="E64" s="93" t="s">
        <v>475</v>
      </c>
      <c r="F64" s="93"/>
      <c r="G64" s="288"/>
      <c r="H64" s="288">
        <f>H65</f>
        <v>265.89999999999998</v>
      </c>
      <c r="K64" s="251"/>
    </row>
    <row r="65" spans="1:11" ht="25.5" x14ac:dyDescent="0.2">
      <c r="A65" s="79" t="s">
        <v>421</v>
      </c>
      <c r="B65" s="94" t="s">
        <v>39</v>
      </c>
      <c r="C65" s="144" t="s">
        <v>8</v>
      </c>
      <c r="D65" s="144" t="s">
        <v>17</v>
      </c>
      <c r="E65" s="94" t="s">
        <v>475</v>
      </c>
      <c r="F65" s="94" t="s">
        <v>91</v>
      </c>
      <c r="G65" s="287">
        <v>0</v>
      </c>
      <c r="H65" s="287">
        <v>265.89999999999998</v>
      </c>
      <c r="K65" s="251"/>
    </row>
    <row r="66" spans="1:11" ht="15" x14ac:dyDescent="0.2">
      <c r="A66" s="219" t="s">
        <v>115</v>
      </c>
      <c r="B66" s="93" t="s">
        <v>39</v>
      </c>
      <c r="C66" s="153" t="s">
        <v>8</v>
      </c>
      <c r="D66" s="153" t="s">
        <v>16</v>
      </c>
      <c r="E66" s="153" t="s">
        <v>7</v>
      </c>
      <c r="F66" s="153" t="s">
        <v>7</v>
      </c>
      <c r="G66" s="292">
        <f t="shared" ref="G66:H66" si="0">G67</f>
        <v>1400</v>
      </c>
      <c r="H66" s="292">
        <f t="shared" si="0"/>
        <v>1400</v>
      </c>
      <c r="K66" s="251"/>
    </row>
    <row r="67" spans="1:11" ht="15" x14ac:dyDescent="0.2">
      <c r="A67" s="86" t="s">
        <v>162</v>
      </c>
      <c r="B67" s="93" t="s">
        <v>39</v>
      </c>
      <c r="C67" s="153" t="s">
        <v>8</v>
      </c>
      <c r="D67" s="153" t="s">
        <v>16</v>
      </c>
      <c r="E67" s="93" t="s">
        <v>161</v>
      </c>
      <c r="F67" s="153" t="s">
        <v>7</v>
      </c>
      <c r="G67" s="292">
        <f t="shared" ref="G67:H69" si="1">G68</f>
        <v>1400</v>
      </c>
      <c r="H67" s="292">
        <f t="shared" si="1"/>
        <v>1400</v>
      </c>
      <c r="K67" s="251"/>
    </row>
    <row r="68" spans="1:11" ht="38.25" x14ac:dyDescent="0.2">
      <c r="A68" s="219" t="s">
        <v>118</v>
      </c>
      <c r="B68" s="93" t="s">
        <v>39</v>
      </c>
      <c r="C68" s="153" t="s">
        <v>8</v>
      </c>
      <c r="D68" s="153" t="s">
        <v>16</v>
      </c>
      <c r="E68" s="93" t="s">
        <v>211</v>
      </c>
      <c r="F68" s="153" t="s">
        <v>7</v>
      </c>
      <c r="G68" s="292">
        <f t="shared" si="1"/>
        <v>1400</v>
      </c>
      <c r="H68" s="292">
        <f t="shared" si="1"/>
        <v>1400</v>
      </c>
      <c r="K68" s="251"/>
    </row>
    <row r="69" spans="1:11" ht="15" x14ac:dyDescent="0.2">
      <c r="A69" s="108" t="s">
        <v>192</v>
      </c>
      <c r="B69" s="93" t="s">
        <v>39</v>
      </c>
      <c r="C69" s="153" t="s">
        <v>8</v>
      </c>
      <c r="D69" s="153" t="s">
        <v>16</v>
      </c>
      <c r="E69" s="93" t="s">
        <v>211</v>
      </c>
      <c r="F69" s="153" t="s">
        <v>193</v>
      </c>
      <c r="G69" s="292">
        <f t="shared" si="1"/>
        <v>1400</v>
      </c>
      <c r="H69" s="292">
        <f t="shared" si="1"/>
        <v>1400</v>
      </c>
      <c r="K69" s="251"/>
    </row>
    <row r="70" spans="1:11" ht="15" x14ac:dyDescent="0.2">
      <c r="A70" s="69" t="s">
        <v>116</v>
      </c>
      <c r="B70" s="94" t="s">
        <v>39</v>
      </c>
      <c r="C70" s="143" t="s">
        <v>8</v>
      </c>
      <c r="D70" s="143" t="s">
        <v>16</v>
      </c>
      <c r="E70" s="94" t="s">
        <v>211</v>
      </c>
      <c r="F70" s="143" t="s">
        <v>117</v>
      </c>
      <c r="G70" s="287">
        <v>1400</v>
      </c>
      <c r="H70" s="287">
        <v>1400</v>
      </c>
      <c r="K70" s="251"/>
    </row>
    <row r="71" spans="1:11" ht="15" x14ac:dyDescent="0.2">
      <c r="A71" s="86" t="s">
        <v>13</v>
      </c>
      <c r="B71" s="93" t="s">
        <v>39</v>
      </c>
      <c r="C71" s="150" t="s">
        <v>8</v>
      </c>
      <c r="D71" s="150" t="s">
        <v>69</v>
      </c>
      <c r="E71" s="93" t="s">
        <v>7</v>
      </c>
      <c r="F71" s="93" t="s">
        <v>7</v>
      </c>
      <c r="G71" s="291">
        <f>G72</f>
        <v>8739.9</v>
      </c>
      <c r="H71" s="291">
        <f>H72</f>
        <v>8808.7000000000007</v>
      </c>
      <c r="K71" s="251"/>
    </row>
    <row r="72" spans="1:11" ht="15" x14ac:dyDescent="0.2">
      <c r="A72" s="86" t="s">
        <v>162</v>
      </c>
      <c r="B72" s="93" t="s">
        <v>39</v>
      </c>
      <c r="C72" s="153" t="s">
        <v>8</v>
      </c>
      <c r="D72" s="153" t="s">
        <v>69</v>
      </c>
      <c r="E72" s="93" t="s">
        <v>161</v>
      </c>
      <c r="F72" s="93"/>
      <c r="G72" s="291">
        <f>G73+G83</f>
        <v>8739.9</v>
      </c>
      <c r="H72" s="291">
        <f>H73+H83</f>
        <v>8808.7000000000007</v>
      </c>
      <c r="K72" s="251"/>
    </row>
    <row r="73" spans="1:11" ht="25.5" x14ac:dyDescent="0.2">
      <c r="A73" s="220" t="s">
        <v>50</v>
      </c>
      <c r="B73" s="93" t="s">
        <v>39</v>
      </c>
      <c r="C73" s="150" t="s">
        <v>8</v>
      </c>
      <c r="D73" s="150" t="s">
        <v>69</v>
      </c>
      <c r="E73" s="93" t="s">
        <v>331</v>
      </c>
      <c r="F73" s="93" t="s">
        <v>7</v>
      </c>
      <c r="G73" s="291">
        <f>G74+G78</f>
        <v>2240.5</v>
      </c>
      <c r="H73" s="291">
        <f>H74+H78</f>
        <v>2309.3000000000002</v>
      </c>
      <c r="K73" s="251"/>
    </row>
    <row r="74" spans="1:11" ht="25.5" x14ac:dyDescent="0.2">
      <c r="A74" s="108" t="s">
        <v>415</v>
      </c>
      <c r="B74" s="93" t="s">
        <v>39</v>
      </c>
      <c r="C74" s="150" t="s">
        <v>8</v>
      </c>
      <c r="D74" s="150" t="s">
        <v>69</v>
      </c>
      <c r="E74" s="93" t="s">
        <v>331</v>
      </c>
      <c r="F74" s="93" t="s">
        <v>190</v>
      </c>
      <c r="G74" s="291">
        <f>G75</f>
        <v>1956</v>
      </c>
      <c r="H74" s="291">
        <f>H75</f>
        <v>2015</v>
      </c>
      <c r="K74" s="251"/>
    </row>
    <row r="75" spans="1:11" ht="25.5" x14ac:dyDescent="0.2">
      <c r="A75" s="108" t="s">
        <v>416</v>
      </c>
      <c r="B75" s="93" t="s">
        <v>39</v>
      </c>
      <c r="C75" s="150" t="s">
        <v>8</v>
      </c>
      <c r="D75" s="150" t="s">
        <v>69</v>
      </c>
      <c r="E75" s="93" t="s">
        <v>331</v>
      </c>
      <c r="F75" s="93" t="s">
        <v>191</v>
      </c>
      <c r="G75" s="291">
        <f>G76+G77</f>
        <v>1956</v>
      </c>
      <c r="H75" s="291">
        <f>H76+H77</f>
        <v>2015</v>
      </c>
      <c r="K75" s="251"/>
    </row>
    <row r="76" spans="1:11" ht="25.5" x14ac:dyDescent="0.2">
      <c r="A76" s="110" t="s">
        <v>121</v>
      </c>
      <c r="B76" s="94" t="s">
        <v>39</v>
      </c>
      <c r="C76" s="144" t="s">
        <v>8</v>
      </c>
      <c r="D76" s="144" t="s">
        <v>69</v>
      </c>
      <c r="E76" s="94" t="s">
        <v>331</v>
      </c>
      <c r="F76" s="94" t="s">
        <v>122</v>
      </c>
      <c r="G76" s="287">
        <v>20</v>
      </c>
      <c r="H76" s="287">
        <v>20</v>
      </c>
      <c r="K76" s="251"/>
    </row>
    <row r="77" spans="1:11" ht="25.5" x14ac:dyDescent="0.2">
      <c r="A77" s="79" t="s">
        <v>421</v>
      </c>
      <c r="B77" s="94" t="s">
        <v>39</v>
      </c>
      <c r="C77" s="144" t="s">
        <v>8</v>
      </c>
      <c r="D77" s="144" t="s">
        <v>69</v>
      </c>
      <c r="E77" s="94" t="s">
        <v>331</v>
      </c>
      <c r="F77" s="94" t="s">
        <v>91</v>
      </c>
      <c r="G77" s="287">
        <v>1936</v>
      </c>
      <c r="H77" s="287">
        <v>1995</v>
      </c>
      <c r="K77" s="251"/>
    </row>
    <row r="78" spans="1:11" ht="15" x14ac:dyDescent="0.2">
      <c r="A78" s="108" t="s">
        <v>192</v>
      </c>
      <c r="B78" s="93" t="s">
        <v>39</v>
      </c>
      <c r="C78" s="150" t="s">
        <v>8</v>
      </c>
      <c r="D78" s="150" t="s">
        <v>69</v>
      </c>
      <c r="E78" s="93" t="s">
        <v>331</v>
      </c>
      <c r="F78" s="93" t="s">
        <v>193</v>
      </c>
      <c r="G78" s="288">
        <f>G79+G81</f>
        <v>284.5</v>
      </c>
      <c r="H78" s="288">
        <f>H79+H81</f>
        <v>294.3</v>
      </c>
      <c r="K78" s="251"/>
    </row>
    <row r="79" spans="1:11" ht="15" x14ac:dyDescent="0.2">
      <c r="A79" s="108" t="s">
        <v>207</v>
      </c>
      <c r="B79" s="93" t="s">
        <v>39</v>
      </c>
      <c r="C79" s="150" t="s">
        <v>8</v>
      </c>
      <c r="D79" s="150" t="s">
        <v>69</v>
      </c>
      <c r="E79" s="93" t="s">
        <v>331</v>
      </c>
      <c r="F79" s="93" t="s">
        <v>202</v>
      </c>
      <c r="G79" s="288">
        <f>G80</f>
        <v>100</v>
      </c>
      <c r="H79" s="288">
        <f>H80</f>
        <v>100</v>
      </c>
      <c r="K79" s="251"/>
    </row>
    <row r="80" spans="1:11" ht="83.25" customHeight="1" x14ac:dyDescent="0.2">
      <c r="A80" s="221" t="s">
        <v>515</v>
      </c>
      <c r="B80" s="94" t="s">
        <v>39</v>
      </c>
      <c r="C80" s="144" t="s">
        <v>8</v>
      </c>
      <c r="D80" s="144" t="s">
        <v>69</v>
      </c>
      <c r="E80" s="94" t="s">
        <v>331</v>
      </c>
      <c r="F80" s="94" t="s">
        <v>123</v>
      </c>
      <c r="G80" s="287">
        <f>20000-15000-3000-1900</f>
        <v>100</v>
      </c>
      <c r="H80" s="287">
        <f>20000-15000-3000-1900</f>
        <v>100</v>
      </c>
      <c r="K80" s="251"/>
    </row>
    <row r="81" spans="1:11" ht="15" x14ac:dyDescent="0.2">
      <c r="A81" s="108" t="s">
        <v>195</v>
      </c>
      <c r="B81" s="93" t="s">
        <v>39</v>
      </c>
      <c r="C81" s="150" t="s">
        <v>8</v>
      </c>
      <c r="D81" s="150" t="s">
        <v>69</v>
      </c>
      <c r="E81" s="93" t="s">
        <v>331</v>
      </c>
      <c r="F81" s="93" t="s">
        <v>194</v>
      </c>
      <c r="G81" s="288">
        <f>G82</f>
        <v>184.5</v>
      </c>
      <c r="H81" s="288">
        <f>H82</f>
        <v>194.3</v>
      </c>
      <c r="K81" s="251"/>
    </row>
    <row r="82" spans="1:11" ht="15" x14ac:dyDescent="0.2">
      <c r="A82" s="69" t="s">
        <v>99</v>
      </c>
      <c r="B82" s="94" t="s">
        <v>39</v>
      </c>
      <c r="C82" s="144" t="s">
        <v>8</v>
      </c>
      <c r="D82" s="144" t="s">
        <v>69</v>
      </c>
      <c r="E82" s="94" t="s">
        <v>331</v>
      </c>
      <c r="F82" s="94" t="s">
        <v>100</v>
      </c>
      <c r="G82" s="287">
        <v>184.5</v>
      </c>
      <c r="H82" s="287">
        <v>194.3</v>
      </c>
      <c r="K82" s="251"/>
    </row>
    <row r="83" spans="1:11" ht="38.25" x14ac:dyDescent="0.2">
      <c r="A83" s="222" t="s">
        <v>212</v>
      </c>
      <c r="B83" s="93" t="s">
        <v>39</v>
      </c>
      <c r="C83" s="151" t="s">
        <v>8</v>
      </c>
      <c r="D83" s="151" t="s">
        <v>69</v>
      </c>
      <c r="E83" s="93" t="s">
        <v>213</v>
      </c>
      <c r="F83" s="93"/>
      <c r="G83" s="288">
        <f>G84</f>
        <v>6499.4</v>
      </c>
      <c r="H83" s="288">
        <f>H84</f>
        <v>6499.4</v>
      </c>
      <c r="K83" s="251"/>
    </row>
    <row r="84" spans="1:11" ht="25.5" x14ac:dyDescent="0.2">
      <c r="A84" s="222" t="s">
        <v>183</v>
      </c>
      <c r="B84" s="93" t="s">
        <v>39</v>
      </c>
      <c r="C84" s="151" t="s">
        <v>8</v>
      </c>
      <c r="D84" s="151" t="s">
        <v>69</v>
      </c>
      <c r="E84" s="93" t="s">
        <v>213</v>
      </c>
      <c r="F84" s="93" t="s">
        <v>181</v>
      </c>
      <c r="G84" s="288">
        <f>G85</f>
        <v>6499.4</v>
      </c>
      <c r="H84" s="288">
        <f>H85</f>
        <v>6499.4</v>
      </c>
      <c r="K84" s="251"/>
    </row>
    <row r="85" spans="1:11" ht="15" x14ac:dyDescent="0.2">
      <c r="A85" s="5" t="s">
        <v>184</v>
      </c>
      <c r="B85" s="93" t="s">
        <v>39</v>
      </c>
      <c r="C85" s="151" t="s">
        <v>8</v>
      </c>
      <c r="D85" s="151" t="s">
        <v>69</v>
      </c>
      <c r="E85" s="93" t="s">
        <v>213</v>
      </c>
      <c r="F85" s="93" t="s">
        <v>182</v>
      </c>
      <c r="G85" s="288">
        <f>G86+G87</f>
        <v>6499.4</v>
      </c>
      <c r="H85" s="288">
        <f>H86+H87</f>
        <v>6499.4</v>
      </c>
      <c r="K85" s="251"/>
    </row>
    <row r="86" spans="1:11" ht="41.25" customHeight="1" x14ac:dyDescent="0.2">
      <c r="A86" s="80" t="s">
        <v>408</v>
      </c>
      <c r="B86" s="94" t="s">
        <v>39</v>
      </c>
      <c r="C86" s="142">
        <v>1</v>
      </c>
      <c r="D86" s="142">
        <v>13</v>
      </c>
      <c r="E86" s="94" t="s">
        <v>213</v>
      </c>
      <c r="F86" s="94" t="s">
        <v>101</v>
      </c>
      <c r="G86" s="287">
        <v>5999.4</v>
      </c>
      <c r="H86" s="287">
        <v>5999.4</v>
      </c>
      <c r="K86" s="251"/>
    </row>
    <row r="87" spans="1:11" ht="21.75" customHeight="1" x14ac:dyDescent="0.2">
      <c r="A87" s="311" t="s">
        <v>102</v>
      </c>
      <c r="B87" s="94" t="s">
        <v>39</v>
      </c>
      <c r="C87" s="142">
        <v>1</v>
      </c>
      <c r="D87" s="142">
        <v>13</v>
      </c>
      <c r="E87" s="94" t="s">
        <v>213</v>
      </c>
      <c r="F87" s="94" t="s">
        <v>103</v>
      </c>
      <c r="G87" s="287">
        <v>500</v>
      </c>
      <c r="H87" s="287">
        <v>500</v>
      </c>
      <c r="K87" s="251"/>
    </row>
    <row r="88" spans="1:11" ht="27" x14ac:dyDescent="0.2">
      <c r="A88" s="216" t="s">
        <v>51</v>
      </c>
      <c r="B88" s="148" t="s">
        <v>39</v>
      </c>
      <c r="C88" s="149" t="s">
        <v>9</v>
      </c>
      <c r="D88" s="149" t="s">
        <v>58</v>
      </c>
      <c r="E88" s="148"/>
      <c r="F88" s="148" t="s">
        <v>7</v>
      </c>
      <c r="G88" s="290">
        <f>G89+G123+G112</f>
        <v>12405.8</v>
      </c>
      <c r="H88" s="290">
        <f>H89+H123+H112</f>
        <v>11415.8</v>
      </c>
      <c r="K88" s="251"/>
    </row>
    <row r="89" spans="1:11" ht="15" x14ac:dyDescent="0.2">
      <c r="A89" s="86" t="s">
        <v>24</v>
      </c>
      <c r="B89" s="93" t="s">
        <v>39</v>
      </c>
      <c r="C89" s="140">
        <v>3</v>
      </c>
      <c r="D89" s="140">
        <v>2</v>
      </c>
      <c r="E89" s="93" t="s">
        <v>7</v>
      </c>
      <c r="F89" s="93" t="s">
        <v>7</v>
      </c>
      <c r="G89" s="291">
        <f>G90</f>
        <v>700</v>
      </c>
      <c r="H89" s="291">
        <f>H90</f>
        <v>0</v>
      </c>
      <c r="K89" s="251"/>
    </row>
    <row r="90" spans="1:11" ht="15" x14ac:dyDescent="0.2">
      <c r="A90" s="86" t="s">
        <v>162</v>
      </c>
      <c r="B90" s="93" t="s">
        <v>39</v>
      </c>
      <c r="C90" s="151" t="s">
        <v>9</v>
      </c>
      <c r="D90" s="151" t="s">
        <v>19</v>
      </c>
      <c r="E90" s="93" t="s">
        <v>161</v>
      </c>
      <c r="F90" s="93" t="s">
        <v>7</v>
      </c>
      <c r="G90" s="291">
        <f>G91</f>
        <v>700</v>
      </c>
      <c r="H90" s="291">
        <f>H91</f>
        <v>0</v>
      </c>
      <c r="K90" s="251"/>
    </row>
    <row r="91" spans="1:11" ht="25.5" x14ac:dyDescent="0.2">
      <c r="A91" s="86" t="s">
        <v>222</v>
      </c>
      <c r="B91" s="93" t="s">
        <v>39</v>
      </c>
      <c r="C91" s="151" t="s">
        <v>9</v>
      </c>
      <c r="D91" s="151" t="s">
        <v>19</v>
      </c>
      <c r="E91" s="93" t="s">
        <v>347</v>
      </c>
      <c r="F91" s="93" t="s">
        <v>7</v>
      </c>
      <c r="G91" s="291">
        <f>G108+G104+G100+G96+G92</f>
        <v>700</v>
      </c>
      <c r="H91" s="291">
        <f>H108+H104+H100+H96+H92</f>
        <v>0</v>
      </c>
      <c r="K91" s="251"/>
    </row>
    <row r="92" spans="1:11" ht="25.5" x14ac:dyDescent="0.2">
      <c r="A92" s="224" t="s">
        <v>349</v>
      </c>
      <c r="B92" s="93" t="s">
        <v>39</v>
      </c>
      <c r="C92" s="151" t="s">
        <v>9</v>
      </c>
      <c r="D92" s="151" t="s">
        <v>19</v>
      </c>
      <c r="E92" s="93" t="s">
        <v>348</v>
      </c>
      <c r="F92" s="93"/>
      <c r="G92" s="291">
        <f t="shared" ref="G92:H94" si="2">G93</f>
        <v>500</v>
      </c>
      <c r="H92" s="291">
        <f t="shared" si="2"/>
        <v>0</v>
      </c>
      <c r="K92" s="251"/>
    </row>
    <row r="93" spans="1:11" ht="25.5" x14ac:dyDescent="0.2">
      <c r="A93" s="225" t="s">
        <v>415</v>
      </c>
      <c r="B93" s="93" t="s">
        <v>39</v>
      </c>
      <c r="C93" s="151" t="s">
        <v>9</v>
      </c>
      <c r="D93" s="151" t="s">
        <v>19</v>
      </c>
      <c r="E93" s="93" t="s">
        <v>348</v>
      </c>
      <c r="F93" s="93" t="s">
        <v>190</v>
      </c>
      <c r="G93" s="288">
        <f t="shared" si="2"/>
        <v>500</v>
      </c>
      <c r="H93" s="288">
        <f t="shared" si="2"/>
        <v>0</v>
      </c>
      <c r="K93" s="251"/>
    </row>
    <row r="94" spans="1:11" ht="25.5" x14ac:dyDescent="0.2">
      <c r="A94" s="225" t="s">
        <v>416</v>
      </c>
      <c r="B94" s="93" t="s">
        <v>39</v>
      </c>
      <c r="C94" s="151" t="s">
        <v>9</v>
      </c>
      <c r="D94" s="151" t="s">
        <v>19</v>
      </c>
      <c r="E94" s="93" t="s">
        <v>348</v>
      </c>
      <c r="F94" s="93" t="s">
        <v>191</v>
      </c>
      <c r="G94" s="288">
        <f t="shared" si="2"/>
        <v>500</v>
      </c>
      <c r="H94" s="288">
        <f t="shared" si="2"/>
        <v>0</v>
      </c>
      <c r="K94" s="251"/>
    </row>
    <row r="95" spans="1:11" ht="25.5" x14ac:dyDescent="0.2">
      <c r="A95" s="226" t="s">
        <v>421</v>
      </c>
      <c r="B95" s="94" t="s">
        <v>39</v>
      </c>
      <c r="C95" s="144" t="s">
        <v>9</v>
      </c>
      <c r="D95" s="144" t="s">
        <v>19</v>
      </c>
      <c r="E95" s="94" t="s">
        <v>348</v>
      </c>
      <c r="F95" s="94" t="s">
        <v>91</v>
      </c>
      <c r="G95" s="287">
        <v>500</v>
      </c>
      <c r="H95" s="287"/>
      <c r="K95" s="251"/>
    </row>
    <row r="96" spans="1:11" ht="25.5" x14ac:dyDescent="0.2">
      <c r="A96" s="224" t="s">
        <v>350</v>
      </c>
      <c r="B96" s="93" t="s">
        <v>39</v>
      </c>
      <c r="C96" s="151" t="s">
        <v>9</v>
      </c>
      <c r="D96" s="151" t="s">
        <v>19</v>
      </c>
      <c r="E96" s="93" t="s">
        <v>354</v>
      </c>
      <c r="F96" s="93"/>
      <c r="G96" s="291">
        <f t="shared" ref="G96:H98" si="3">G97</f>
        <v>15</v>
      </c>
      <c r="H96" s="291">
        <f t="shared" si="3"/>
        <v>0</v>
      </c>
      <c r="K96" s="251"/>
    </row>
    <row r="97" spans="1:11" ht="25.5" x14ac:dyDescent="0.2">
      <c r="A97" s="225" t="s">
        <v>415</v>
      </c>
      <c r="B97" s="93" t="s">
        <v>39</v>
      </c>
      <c r="C97" s="151" t="s">
        <v>9</v>
      </c>
      <c r="D97" s="151" t="s">
        <v>19</v>
      </c>
      <c r="E97" s="93" t="s">
        <v>354</v>
      </c>
      <c r="F97" s="93" t="s">
        <v>190</v>
      </c>
      <c r="G97" s="288">
        <f t="shared" si="3"/>
        <v>15</v>
      </c>
      <c r="H97" s="288">
        <f t="shared" si="3"/>
        <v>0</v>
      </c>
      <c r="K97" s="251"/>
    </row>
    <row r="98" spans="1:11" ht="25.5" x14ac:dyDescent="0.2">
      <c r="A98" s="225" t="s">
        <v>416</v>
      </c>
      <c r="B98" s="93" t="s">
        <v>39</v>
      </c>
      <c r="C98" s="151" t="s">
        <v>9</v>
      </c>
      <c r="D98" s="151" t="s">
        <v>19</v>
      </c>
      <c r="E98" s="93" t="s">
        <v>354</v>
      </c>
      <c r="F98" s="93" t="s">
        <v>191</v>
      </c>
      <c r="G98" s="288">
        <f t="shared" si="3"/>
        <v>15</v>
      </c>
      <c r="H98" s="288">
        <f t="shared" si="3"/>
        <v>0</v>
      </c>
      <c r="K98" s="251"/>
    </row>
    <row r="99" spans="1:11" ht="25.5" x14ac:dyDescent="0.2">
      <c r="A99" s="226" t="s">
        <v>421</v>
      </c>
      <c r="B99" s="94" t="s">
        <v>39</v>
      </c>
      <c r="C99" s="144" t="s">
        <v>9</v>
      </c>
      <c r="D99" s="144" t="s">
        <v>19</v>
      </c>
      <c r="E99" s="94" t="s">
        <v>354</v>
      </c>
      <c r="F99" s="94" t="s">
        <v>91</v>
      </c>
      <c r="G99" s="287">
        <v>15</v>
      </c>
      <c r="H99" s="287"/>
      <c r="K99" s="251"/>
    </row>
    <row r="100" spans="1:11" ht="15" x14ac:dyDescent="0.2">
      <c r="A100" s="224" t="s">
        <v>351</v>
      </c>
      <c r="B100" s="93" t="s">
        <v>39</v>
      </c>
      <c r="C100" s="151" t="s">
        <v>9</v>
      </c>
      <c r="D100" s="151" t="s">
        <v>19</v>
      </c>
      <c r="E100" s="93" t="s">
        <v>355</v>
      </c>
      <c r="F100" s="93"/>
      <c r="G100" s="291">
        <f t="shared" ref="G100:H102" si="4">G101</f>
        <v>50</v>
      </c>
      <c r="H100" s="291">
        <f t="shared" si="4"/>
        <v>0</v>
      </c>
      <c r="K100" s="251"/>
    </row>
    <row r="101" spans="1:11" ht="25.5" x14ac:dyDescent="0.2">
      <c r="A101" s="225" t="s">
        <v>415</v>
      </c>
      <c r="B101" s="93" t="s">
        <v>39</v>
      </c>
      <c r="C101" s="151" t="s">
        <v>9</v>
      </c>
      <c r="D101" s="151" t="s">
        <v>19</v>
      </c>
      <c r="E101" s="93" t="s">
        <v>355</v>
      </c>
      <c r="F101" s="93" t="s">
        <v>190</v>
      </c>
      <c r="G101" s="288">
        <f t="shared" si="4"/>
        <v>50</v>
      </c>
      <c r="H101" s="288">
        <f t="shared" si="4"/>
        <v>0</v>
      </c>
      <c r="K101" s="251"/>
    </row>
    <row r="102" spans="1:11" ht="25.5" x14ac:dyDescent="0.2">
      <c r="A102" s="225" t="s">
        <v>416</v>
      </c>
      <c r="B102" s="93" t="s">
        <v>39</v>
      </c>
      <c r="C102" s="151" t="s">
        <v>9</v>
      </c>
      <c r="D102" s="151" t="s">
        <v>19</v>
      </c>
      <c r="E102" s="93" t="s">
        <v>355</v>
      </c>
      <c r="F102" s="93" t="s">
        <v>191</v>
      </c>
      <c r="G102" s="288">
        <f t="shared" si="4"/>
        <v>50</v>
      </c>
      <c r="H102" s="288">
        <f t="shared" si="4"/>
        <v>0</v>
      </c>
      <c r="K102" s="251"/>
    </row>
    <row r="103" spans="1:11" ht="25.5" x14ac:dyDescent="0.2">
      <c r="A103" s="226" t="s">
        <v>421</v>
      </c>
      <c r="B103" s="94" t="s">
        <v>39</v>
      </c>
      <c r="C103" s="144" t="s">
        <v>9</v>
      </c>
      <c r="D103" s="144" t="s">
        <v>19</v>
      </c>
      <c r="E103" s="94" t="s">
        <v>355</v>
      </c>
      <c r="F103" s="94" t="s">
        <v>91</v>
      </c>
      <c r="G103" s="287">
        <v>50</v>
      </c>
      <c r="H103" s="287"/>
      <c r="K103" s="251"/>
    </row>
    <row r="104" spans="1:11" ht="25.5" x14ac:dyDescent="0.2">
      <c r="A104" s="224" t="s">
        <v>352</v>
      </c>
      <c r="B104" s="93" t="s">
        <v>39</v>
      </c>
      <c r="C104" s="151" t="s">
        <v>9</v>
      </c>
      <c r="D104" s="151" t="s">
        <v>19</v>
      </c>
      <c r="E104" s="93" t="s">
        <v>356</v>
      </c>
      <c r="F104" s="93"/>
      <c r="G104" s="291">
        <f t="shared" ref="G104:H106" si="5">G105</f>
        <v>75</v>
      </c>
      <c r="H104" s="291">
        <f t="shared" si="5"/>
        <v>0</v>
      </c>
      <c r="K104" s="250"/>
    </row>
    <row r="105" spans="1:11" ht="25.5" x14ac:dyDescent="0.2">
      <c r="A105" s="225" t="s">
        <v>415</v>
      </c>
      <c r="B105" s="93" t="s">
        <v>39</v>
      </c>
      <c r="C105" s="151" t="s">
        <v>9</v>
      </c>
      <c r="D105" s="151" t="s">
        <v>19</v>
      </c>
      <c r="E105" s="93" t="s">
        <v>356</v>
      </c>
      <c r="F105" s="93" t="s">
        <v>190</v>
      </c>
      <c r="G105" s="288">
        <f t="shared" si="5"/>
        <v>75</v>
      </c>
      <c r="H105" s="288">
        <f t="shared" si="5"/>
        <v>0</v>
      </c>
      <c r="K105" s="250"/>
    </row>
    <row r="106" spans="1:11" ht="25.5" x14ac:dyDescent="0.2">
      <c r="A106" s="225" t="s">
        <v>416</v>
      </c>
      <c r="B106" s="93" t="s">
        <v>39</v>
      </c>
      <c r="C106" s="151" t="s">
        <v>9</v>
      </c>
      <c r="D106" s="151" t="s">
        <v>19</v>
      </c>
      <c r="E106" s="93" t="s">
        <v>356</v>
      </c>
      <c r="F106" s="93" t="s">
        <v>191</v>
      </c>
      <c r="G106" s="288">
        <f t="shared" si="5"/>
        <v>75</v>
      </c>
      <c r="H106" s="288">
        <f t="shared" si="5"/>
        <v>0</v>
      </c>
      <c r="K106" s="250"/>
    </row>
    <row r="107" spans="1:11" ht="25.5" x14ac:dyDescent="0.2">
      <c r="A107" s="226" t="s">
        <v>421</v>
      </c>
      <c r="B107" s="94" t="s">
        <v>39</v>
      </c>
      <c r="C107" s="144" t="s">
        <v>9</v>
      </c>
      <c r="D107" s="144" t="s">
        <v>19</v>
      </c>
      <c r="E107" s="94" t="s">
        <v>356</v>
      </c>
      <c r="F107" s="94" t="s">
        <v>91</v>
      </c>
      <c r="G107" s="287">
        <v>75</v>
      </c>
      <c r="H107" s="287"/>
      <c r="K107" s="250"/>
    </row>
    <row r="108" spans="1:11" ht="15" x14ac:dyDescent="0.2">
      <c r="A108" s="224" t="s">
        <v>353</v>
      </c>
      <c r="B108" s="93" t="s">
        <v>39</v>
      </c>
      <c r="C108" s="151" t="s">
        <v>9</v>
      </c>
      <c r="D108" s="151" t="s">
        <v>19</v>
      </c>
      <c r="E108" s="93" t="s">
        <v>357</v>
      </c>
      <c r="F108" s="93"/>
      <c r="G108" s="291">
        <f t="shared" ref="G108:H110" si="6">G109</f>
        <v>60</v>
      </c>
      <c r="H108" s="291">
        <f t="shared" si="6"/>
        <v>0</v>
      </c>
      <c r="K108" s="250"/>
    </row>
    <row r="109" spans="1:11" ht="25.5" x14ac:dyDescent="0.2">
      <c r="A109" s="225" t="s">
        <v>415</v>
      </c>
      <c r="B109" s="93" t="s">
        <v>39</v>
      </c>
      <c r="C109" s="151" t="s">
        <v>9</v>
      </c>
      <c r="D109" s="151" t="s">
        <v>19</v>
      </c>
      <c r="E109" s="93" t="s">
        <v>357</v>
      </c>
      <c r="F109" s="93" t="s">
        <v>190</v>
      </c>
      <c r="G109" s="288">
        <f t="shared" si="6"/>
        <v>60</v>
      </c>
      <c r="H109" s="288">
        <f t="shared" si="6"/>
        <v>0</v>
      </c>
      <c r="K109" s="250"/>
    </row>
    <row r="110" spans="1:11" ht="25.5" x14ac:dyDescent="0.2">
      <c r="A110" s="225" t="s">
        <v>416</v>
      </c>
      <c r="B110" s="93" t="s">
        <v>39</v>
      </c>
      <c r="C110" s="151" t="s">
        <v>9</v>
      </c>
      <c r="D110" s="151" t="s">
        <v>19</v>
      </c>
      <c r="E110" s="93" t="s">
        <v>357</v>
      </c>
      <c r="F110" s="93" t="s">
        <v>191</v>
      </c>
      <c r="G110" s="288">
        <f t="shared" si="6"/>
        <v>60</v>
      </c>
      <c r="H110" s="288">
        <f t="shared" si="6"/>
        <v>0</v>
      </c>
      <c r="K110" s="250"/>
    </row>
    <row r="111" spans="1:11" ht="25.5" x14ac:dyDescent="0.2">
      <c r="A111" s="226" t="s">
        <v>421</v>
      </c>
      <c r="B111" s="94" t="s">
        <v>39</v>
      </c>
      <c r="C111" s="144" t="s">
        <v>9</v>
      </c>
      <c r="D111" s="144" t="s">
        <v>19</v>
      </c>
      <c r="E111" s="94" t="s">
        <v>357</v>
      </c>
      <c r="F111" s="94" t="s">
        <v>91</v>
      </c>
      <c r="G111" s="287">
        <v>60</v>
      </c>
      <c r="H111" s="287"/>
      <c r="K111" s="250"/>
    </row>
    <row r="112" spans="1:11" ht="25.5" x14ac:dyDescent="0.2">
      <c r="A112" s="86" t="s">
        <v>60</v>
      </c>
      <c r="B112" s="93" t="s">
        <v>39</v>
      </c>
      <c r="C112" s="140">
        <v>3</v>
      </c>
      <c r="D112" s="140">
        <v>9</v>
      </c>
      <c r="E112" s="93" t="s">
        <v>7</v>
      </c>
      <c r="F112" s="93" t="s">
        <v>7</v>
      </c>
      <c r="G112" s="288">
        <f>G114</f>
        <v>11415.8</v>
      </c>
      <c r="H112" s="288">
        <f>H114</f>
        <v>11415.8</v>
      </c>
    </row>
    <row r="113" spans="1:11" ht="15" x14ac:dyDescent="0.2">
      <c r="A113" s="86" t="s">
        <v>162</v>
      </c>
      <c r="B113" s="93" t="s">
        <v>39</v>
      </c>
      <c r="C113" s="140">
        <v>3</v>
      </c>
      <c r="D113" s="140">
        <v>9</v>
      </c>
      <c r="E113" s="93" t="s">
        <v>161</v>
      </c>
      <c r="F113" s="93"/>
      <c r="G113" s="288">
        <f>G114</f>
        <v>11415.8</v>
      </c>
      <c r="H113" s="288">
        <f>H114</f>
        <v>11415.8</v>
      </c>
    </row>
    <row r="114" spans="1:11" ht="25.5" x14ac:dyDescent="0.2">
      <c r="A114" s="86" t="s">
        <v>233</v>
      </c>
      <c r="B114" s="93" t="s">
        <v>39</v>
      </c>
      <c r="C114" s="151" t="s">
        <v>9</v>
      </c>
      <c r="D114" s="151" t="s">
        <v>14</v>
      </c>
      <c r="E114" s="93" t="s">
        <v>234</v>
      </c>
      <c r="F114" s="93" t="s">
        <v>7</v>
      </c>
      <c r="G114" s="288">
        <f>G115+G119</f>
        <v>11415.8</v>
      </c>
      <c r="H114" s="288">
        <f>H115+H119</f>
        <v>11415.8</v>
      </c>
    </row>
    <row r="115" spans="1:11" ht="51" x14ac:dyDescent="0.2">
      <c r="A115" s="74" t="s">
        <v>437</v>
      </c>
      <c r="B115" s="93" t="s">
        <v>39</v>
      </c>
      <c r="C115" s="140">
        <v>3</v>
      </c>
      <c r="D115" s="140">
        <v>9</v>
      </c>
      <c r="E115" s="93" t="s">
        <v>234</v>
      </c>
      <c r="F115" s="93" t="s">
        <v>188</v>
      </c>
      <c r="G115" s="288">
        <f>G116</f>
        <v>10740.9</v>
      </c>
      <c r="H115" s="288">
        <f>H116</f>
        <v>10740.9</v>
      </c>
    </row>
    <row r="116" spans="1:11" ht="25.5" x14ac:dyDescent="0.2">
      <c r="A116" s="86" t="s">
        <v>189</v>
      </c>
      <c r="B116" s="93" t="s">
        <v>39</v>
      </c>
      <c r="C116" s="140">
        <v>3</v>
      </c>
      <c r="D116" s="140">
        <v>9</v>
      </c>
      <c r="E116" s="93" t="s">
        <v>234</v>
      </c>
      <c r="F116" s="93" t="s">
        <v>187</v>
      </c>
      <c r="G116" s="288">
        <f>SUM(G117:G118)</f>
        <v>10740.9</v>
      </c>
      <c r="H116" s="288">
        <f>SUM(H117:H118)</f>
        <v>10740.9</v>
      </c>
    </row>
    <row r="117" spans="1:11" ht="33.75" customHeight="1" x14ac:dyDescent="0.2">
      <c r="A117" s="75" t="s">
        <v>424</v>
      </c>
      <c r="B117" s="94" t="s">
        <v>39</v>
      </c>
      <c r="C117" s="142">
        <v>3</v>
      </c>
      <c r="D117" s="142">
        <v>9</v>
      </c>
      <c r="E117" s="94" t="s">
        <v>234</v>
      </c>
      <c r="F117" s="143" t="s">
        <v>92</v>
      </c>
      <c r="G117" s="287">
        <v>10602.5</v>
      </c>
      <c r="H117" s="287">
        <v>10602.5</v>
      </c>
    </row>
    <row r="118" spans="1:11" ht="27.75" customHeight="1" x14ac:dyDescent="0.2">
      <c r="A118" s="75" t="s">
        <v>425</v>
      </c>
      <c r="B118" s="94" t="s">
        <v>39</v>
      </c>
      <c r="C118" s="142">
        <v>3</v>
      </c>
      <c r="D118" s="142">
        <v>9</v>
      </c>
      <c r="E118" s="94" t="s">
        <v>234</v>
      </c>
      <c r="F118" s="143" t="s">
        <v>93</v>
      </c>
      <c r="G118" s="287">
        <v>138.4</v>
      </c>
      <c r="H118" s="287">
        <v>138.4</v>
      </c>
    </row>
    <row r="119" spans="1:11" ht="25.5" x14ac:dyDescent="0.2">
      <c r="A119" s="108" t="s">
        <v>415</v>
      </c>
      <c r="B119" s="93" t="s">
        <v>39</v>
      </c>
      <c r="C119" s="140">
        <v>3</v>
      </c>
      <c r="D119" s="140">
        <v>9</v>
      </c>
      <c r="E119" s="93" t="s">
        <v>234</v>
      </c>
      <c r="F119" s="147" t="s">
        <v>190</v>
      </c>
      <c r="G119" s="288">
        <f>G120</f>
        <v>674.9</v>
      </c>
      <c r="H119" s="288">
        <f>H120</f>
        <v>674.9</v>
      </c>
    </row>
    <row r="120" spans="1:11" ht="25.5" x14ac:dyDescent="0.2">
      <c r="A120" s="108" t="s">
        <v>416</v>
      </c>
      <c r="B120" s="93" t="s">
        <v>39</v>
      </c>
      <c r="C120" s="140">
        <v>3</v>
      </c>
      <c r="D120" s="140">
        <v>9</v>
      </c>
      <c r="E120" s="93" t="s">
        <v>234</v>
      </c>
      <c r="F120" s="147" t="s">
        <v>191</v>
      </c>
      <c r="G120" s="288">
        <f>SUM(G121:G122)</f>
        <v>674.9</v>
      </c>
      <c r="H120" s="288">
        <f>SUM(H121:H122)</f>
        <v>674.9</v>
      </c>
    </row>
    <row r="121" spans="1:11" ht="25.5" x14ac:dyDescent="0.2">
      <c r="A121" s="110" t="s">
        <v>121</v>
      </c>
      <c r="B121" s="94" t="s">
        <v>39</v>
      </c>
      <c r="C121" s="142">
        <v>3</v>
      </c>
      <c r="D121" s="142">
        <v>9</v>
      </c>
      <c r="E121" s="94" t="s">
        <v>234</v>
      </c>
      <c r="F121" s="143" t="s">
        <v>122</v>
      </c>
      <c r="G121" s="287">
        <v>113.1</v>
      </c>
      <c r="H121" s="287">
        <v>113.1</v>
      </c>
    </row>
    <row r="122" spans="1:11" ht="25.5" x14ac:dyDescent="0.2">
      <c r="A122" s="79" t="s">
        <v>421</v>
      </c>
      <c r="B122" s="94" t="s">
        <v>39</v>
      </c>
      <c r="C122" s="142">
        <v>3</v>
      </c>
      <c r="D122" s="142">
        <v>9</v>
      </c>
      <c r="E122" s="94" t="s">
        <v>234</v>
      </c>
      <c r="F122" s="143" t="s">
        <v>91</v>
      </c>
      <c r="G122" s="287">
        <v>561.79999999999995</v>
      </c>
      <c r="H122" s="287">
        <v>561.79999999999995</v>
      </c>
    </row>
    <row r="123" spans="1:11" ht="25.5" x14ac:dyDescent="0.2">
      <c r="A123" s="174" t="s">
        <v>503</v>
      </c>
      <c r="B123" s="154" t="s">
        <v>39</v>
      </c>
      <c r="C123" s="155" t="s">
        <v>9</v>
      </c>
      <c r="D123" s="155" t="s">
        <v>35</v>
      </c>
      <c r="E123" s="154"/>
      <c r="F123" s="154"/>
      <c r="G123" s="288">
        <f t="shared" ref="G123:H123" si="7">G124</f>
        <v>290</v>
      </c>
      <c r="H123" s="288">
        <f t="shared" si="7"/>
        <v>0</v>
      </c>
      <c r="K123" s="250"/>
    </row>
    <row r="124" spans="1:11" ht="15" x14ac:dyDescent="0.2">
      <c r="A124" s="86" t="s">
        <v>162</v>
      </c>
      <c r="B124" s="154" t="s">
        <v>39</v>
      </c>
      <c r="C124" s="155" t="s">
        <v>9</v>
      </c>
      <c r="D124" s="155" t="s">
        <v>35</v>
      </c>
      <c r="E124" s="93" t="s">
        <v>161</v>
      </c>
      <c r="F124" s="154"/>
      <c r="G124" s="293">
        <f>G125+G130</f>
        <v>290</v>
      </c>
      <c r="H124" s="293">
        <f>H125+H130</f>
        <v>0</v>
      </c>
      <c r="K124" s="250"/>
    </row>
    <row r="125" spans="1:11" ht="25.5" x14ac:dyDescent="0.2">
      <c r="A125" s="86" t="s">
        <v>223</v>
      </c>
      <c r="B125" s="154" t="s">
        <v>39</v>
      </c>
      <c r="C125" s="155" t="s">
        <v>9</v>
      </c>
      <c r="D125" s="155" t="s">
        <v>35</v>
      </c>
      <c r="E125" s="93" t="s">
        <v>322</v>
      </c>
      <c r="F125" s="154"/>
      <c r="G125" s="288">
        <f t="shared" ref="G125:H128" si="8">G126</f>
        <v>285</v>
      </c>
      <c r="H125" s="288">
        <f t="shared" si="8"/>
        <v>0</v>
      </c>
      <c r="K125" s="250"/>
    </row>
    <row r="126" spans="1:11" ht="25.5" x14ac:dyDescent="0.2">
      <c r="A126" s="86" t="s">
        <v>410</v>
      </c>
      <c r="B126" s="154" t="s">
        <v>39</v>
      </c>
      <c r="C126" s="155" t="s">
        <v>9</v>
      </c>
      <c r="D126" s="155" t="s">
        <v>35</v>
      </c>
      <c r="E126" s="93" t="s">
        <v>411</v>
      </c>
      <c r="F126" s="154"/>
      <c r="G126" s="288">
        <f t="shared" si="8"/>
        <v>285</v>
      </c>
      <c r="H126" s="288">
        <f t="shared" si="8"/>
        <v>0</v>
      </c>
      <c r="K126" s="250"/>
    </row>
    <row r="127" spans="1:11" ht="25.5" x14ac:dyDescent="0.2">
      <c r="A127" s="225" t="s">
        <v>415</v>
      </c>
      <c r="B127" s="93" t="s">
        <v>39</v>
      </c>
      <c r="C127" s="151" t="s">
        <v>9</v>
      </c>
      <c r="D127" s="151" t="s">
        <v>35</v>
      </c>
      <c r="E127" s="93" t="s">
        <v>411</v>
      </c>
      <c r="F127" s="93" t="s">
        <v>190</v>
      </c>
      <c r="G127" s="288">
        <f t="shared" si="8"/>
        <v>285</v>
      </c>
      <c r="H127" s="288">
        <f t="shared" si="8"/>
        <v>0</v>
      </c>
      <c r="K127" s="250"/>
    </row>
    <row r="128" spans="1:11" ht="25.5" x14ac:dyDescent="0.2">
      <c r="A128" s="225" t="s">
        <v>416</v>
      </c>
      <c r="B128" s="93" t="s">
        <v>39</v>
      </c>
      <c r="C128" s="151" t="s">
        <v>9</v>
      </c>
      <c r="D128" s="151" t="s">
        <v>35</v>
      </c>
      <c r="E128" s="93" t="s">
        <v>411</v>
      </c>
      <c r="F128" s="93" t="s">
        <v>191</v>
      </c>
      <c r="G128" s="288">
        <f t="shared" si="8"/>
        <v>285</v>
      </c>
      <c r="H128" s="288">
        <f t="shared" si="8"/>
        <v>0</v>
      </c>
      <c r="K128" s="250"/>
    </row>
    <row r="129" spans="1:11" ht="25.5" x14ac:dyDescent="0.2">
      <c r="A129" s="79" t="s">
        <v>421</v>
      </c>
      <c r="B129" s="94" t="s">
        <v>39</v>
      </c>
      <c r="C129" s="144" t="s">
        <v>9</v>
      </c>
      <c r="D129" s="144" t="s">
        <v>35</v>
      </c>
      <c r="E129" s="94" t="s">
        <v>411</v>
      </c>
      <c r="F129" s="94" t="s">
        <v>91</v>
      </c>
      <c r="G129" s="287">
        <v>285</v>
      </c>
      <c r="H129" s="287"/>
      <c r="K129" s="250"/>
    </row>
    <row r="130" spans="1:11" ht="25.5" x14ac:dyDescent="0.2">
      <c r="A130" s="174" t="s">
        <v>224</v>
      </c>
      <c r="B130" s="154" t="s">
        <v>39</v>
      </c>
      <c r="C130" s="155" t="s">
        <v>9</v>
      </c>
      <c r="D130" s="155" t="s">
        <v>35</v>
      </c>
      <c r="E130" s="93" t="s">
        <v>413</v>
      </c>
      <c r="F130" s="154"/>
      <c r="G130" s="293">
        <f>G132</f>
        <v>5</v>
      </c>
      <c r="H130" s="293">
        <f>H132</f>
        <v>0</v>
      </c>
      <c r="K130" s="250"/>
    </row>
    <row r="131" spans="1:11" ht="25.5" x14ac:dyDescent="0.2">
      <c r="A131" s="174" t="s">
        <v>412</v>
      </c>
      <c r="B131" s="154" t="s">
        <v>39</v>
      </c>
      <c r="C131" s="155" t="s">
        <v>9</v>
      </c>
      <c r="D131" s="155" t="s">
        <v>35</v>
      </c>
      <c r="E131" s="93" t="s">
        <v>414</v>
      </c>
      <c r="F131" s="154"/>
      <c r="G131" s="293">
        <f t="shared" ref="G131:H133" si="9">G132</f>
        <v>5</v>
      </c>
      <c r="H131" s="293">
        <f t="shared" si="9"/>
        <v>0</v>
      </c>
      <c r="K131" s="250"/>
    </row>
    <row r="132" spans="1:11" ht="25.5" x14ac:dyDescent="0.2">
      <c r="A132" s="225" t="s">
        <v>415</v>
      </c>
      <c r="B132" s="93" t="s">
        <v>39</v>
      </c>
      <c r="C132" s="151" t="s">
        <v>9</v>
      </c>
      <c r="D132" s="151" t="s">
        <v>35</v>
      </c>
      <c r="E132" s="93" t="s">
        <v>414</v>
      </c>
      <c r="F132" s="93" t="s">
        <v>190</v>
      </c>
      <c r="G132" s="288">
        <f t="shared" si="9"/>
        <v>5</v>
      </c>
      <c r="H132" s="288">
        <f t="shared" si="9"/>
        <v>0</v>
      </c>
      <c r="K132" s="250"/>
    </row>
    <row r="133" spans="1:11" ht="25.5" x14ac:dyDescent="0.2">
      <c r="A133" s="225" t="s">
        <v>416</v>
      </c>
      <c r="B133" s="93" t="s">
        <v>39</v>
      </c>
      <c r="C133" s="151" t="s">
        <v>9</v>
      </c>
      <c r="D133" s="151" t="s">
        <v>35</v>
      </c>
      <c r="E133" s="93" t="s">
        <v>414</v>
      </c>
      <c r="F133" s="93" t="s">
        <v>191</v>
      </c>
      <c r="G133" s="288">
        <f t="shared" si="9"/>
        <v>5</v>
      </c>
      <c r="H133" s="288">
        <f t="shared" si="9"/>
        <v>0</v>
      </c>
      <c r="K133" s="250"/>
    </row>
    <row r="134" spans="1:11" ht="25.5" x14ac:dyDescent="0.2">
      <c r="A134" s="79" t="s">
        <v>421</v>
      </c>
      <c r="B134" s="94" t="s">
        <v>39</v>
      </c>
      <c r="C134" s="144" t="s">
        <v>9</v>
      </c>
      <c r="D134" s="144" t="s">
        <v>35</v>
      </c>
      <c r="E134" s="94" t="s">
        <v>414</v>
      </c>
      <c r="F134" s="94" t="s">
        <v>91</v>
      </c>
      <c r="G134" s="287">
        <v>5</v>
      </c>
      <c r="H134" s="287"/>
      <c r="K134" s="250"/>
    </row>
    <row r="135" spans="1:11" ht="14.25" x14ac:dyDescent="0.2">
      <c r="A135" s="167" t="s">
        <v>52</v>
      </c>
      <c r="B135" s="148" t="s">
        <v>39</v>
      </c>
      <c r="C135" s="149" t="s">
        <v>11</v>
      </c>
      <c r="D135" s="149" t="s">
        <v>58</v>
      </c>
      <c r="E135" s="148" t="s">
        <v>7</v>
      </c>
      <c r="F135" s="148" t="s">
        <v>7</v>
      </c>
      <c r="G135" s="294">
        <f>G136+G143+G148+G166</f>
        <v>20439.699999999997</v>
      </c>
      <c r="H135" s="294">
        <f>H136+H143+H148+H166</f>
        <v>18634.699999999997</v>
      </c>
      <c r="K135" s="250"/>
    </row>
    <row r="136" spans="1:11" ht="15" x14ac:dyDescent="0.2">
      <c r="A136" s="222" t="s">
        <v>62</v>
      </c>
      <c r="B136" s="93" t="s">
        <v>39</v>
      </c>
      <c r="C136" s="150" t="s">
        <v>11</v>
      </c>
      <c r="D136" s="150" t="s">
        <v>17</v>
      </c>
      <c r="E136" s="93"/>
      <c r="F136" s="93"/>
      <c r="G136" s="291">
        <f t="shared" ref="G136:H138" si="10">G137</f>
        <v>35</v>
      </c>
      <c r="H136" s="291">
        <f t="shared" si="10"/>
        <v>0</v>
      </c>
      <c r="K136" s="250"/>
    </row>
    <row r="137" spans="1:11" ht="15" x14ac:dyDescent="0.2">
      <c r="A137" s="86" t="s">
        <v>162</v>
      </c>
      <c r="B137" s="93" t="s">
        <v>39</v>
      </c>
      <c r="C137" s="150" t="s">
        <v>11</v>
      </c>
      <c r="D137" s="150" t="s">
        <v>17</v>
      </c>
      <c r="E137" s="93" t="s">
        <v>161</v>
      </c>
      <c r="F137" s="93"/>
      <c r="G137" s="291">
        <f t="shared" si="10"/>
        <v>35</v>
      </c>
      <c r="H137" s="291">
        <f t="shared" si="10"/>
        <v>0</v>
      </c>
      <c r="K137" s="250"/>
    </row>
    <row r="138" spans="1:11" ht="25.5" x14ac:dyDescent="0.2">
      <c r="A138" s="86" t="s">
        <v>229</v>
      </c>
      <c r="B138" s="93" t="s">
        <v>39</v>
      </c>
      <c r="C138" s="150" t="s">
        <v>11</v>
      </c>
      <c r="D138" s="150" t="s">
        <v>17</v>
      </c>
      <c r="E138" s="93" t="s">
        <v>326</v>
      </c>
      <c r="F138" s="93"/>
      <c r="G138" s="291">
        <f t="shared" si="10"/>
        <v>35</v>
      </c>
      <c r="H138" s="291">
        <f t="shared" si="10"/>
        <v>0</v>
      </c>
      <c r="K138" s="250"/>
    </row>
    <row r="139" spans="1:11" ht="15" x14ac:dyDescent="0.2">
      <c r="A139" s="86" t="s">
        <v>327</v>
      </c>
      <c r="B139" s="93" t="s">
        <v>39</v>
      </c>
      <c r="C139" s="150" t="s">
        <v>11</v>
      </c>
      <c r="D139" s="150" t="s">
        <v>17</v>
      </c>
      <c r="E139" s="93" t="s">
        <v>328</v>
      </c>
      <c r="F139" s="93"/>
      <c r="G139" s="291">
        <f t="shared" ref="G139:H141" si="11">G140</f>
        <v>35</v>
      </c>
      <c r="H139" s="291">
        <f t="shared" si="11"/>
        <v>0</v>
      </c>
      <c r="K139" s="250"/>
    </row>
    <row r="140" spans="1:11" ht="25.5" x14ac:dyDescent="0.2">
      <c r="A140" s="225" t="s">
        <v>415</v>
      </c>
      <c r="B140" s="93" t="s">
        <v>39</v>
      </c>
      <c r="C140" s="150" t="s">
        <v>11</v>
      </c>
      <c r="D140" s="150" t="s">
        <v>17</v>
      </c>
      <c r="E140" s="93" t="s">
        <v>328</v>
      </c>
      <c r="F140" s="93" t="s">
        <v>190</v>
      </c>
      <c r="G140" s="291">
        <f t="shared" si="11"/>
        <v>35</v>
      </c>
      <c r="H140" s="291">
        <f t="shared" si="11"/>
        <v>0</v>
      </c>
      <c r="K140" s="250"/>
    </row>
    <row r="141" spans="1:11" ht="25.5" x14ac:dyDescent="0.2">
      <c r="A141" s="225" t="s">
        <v>416</v>
      </c>
      <c r="B141" s="93" t="s">
        <v>39</v>
      </c>
      <c r="C141" s="150" t="s">
        <v>11</v>
      </c>
      <c r="D141" s="150" t="s">
        <v>17</v>
      </c>
      <c r="E141" s="93" t="s">
        <v>328</v>
      </c>
      <c r="F141" s="93" t="s">
        <v>191</v>
      </c>
      <c r="G141" s="291">
        <f t="shared" si="11"/>
        <v>35</v>
      </c>
      <c r="H141" s="291">
        <f t="shared" si="11"/>
        <v>0</v>
      </c>
      <c r="K141" s="250"/>
    </row>
    <row r="142" spans="1:11" ht="25.5" x14ac:dyDescent="0.2">
      <c r="A142" s="79" t="s">
        <v>421</v>
      </c>
      <c r="B142" s="94" t="s">
        <v>39</v>
      </c>
      <c r="C142" s="144" t="s">
        <v>11</v>
      </c>
      <c r="D142" s="144" t="s">
        <v>17</v>
      </c>
      <c r="E142" s="94" t="s">
        <v>328</v>
      </c>
      <c r="F142" s="94" t="s">
        <v>91</v>
      </c>
      <c r="G142" s="287">
        <v>35</v>
      </c>
      <c r="H142" s="287"/>
      <c r="K142" s="250"/>
    </row>
    <row r="143" spans="1:11" ht="15" x14ac:dyDescent="0.2">
      <c r="A143" s="86" t="s">
        <v>31</v>
      </c>
      <c r="B143" s="93" t="s">
        <v>39</v>
      </c>
      <c r="C143" s="150" t="s">
        <v>11</v>
      </c>
      <c r="D143" s="150" t="s">
        <v>23</v>
      </c>
      <c r="E143" s="93" t="s">
        <v>7</v>
      </c>
      <c r="F143" s="93" t="s">
        <v>7</v>
      </c>
      <c r="G143" s="291">
        <f t="shared" ref="G143:H146" si="12">G144</f>
        <v>109.8</v>
      </c>
      <c r="H143" s="291">
        <f t="shared" si="12"/>
        <v>109.8</v>
      </c>
    </row>
    <row r="144" spans="1:11" ht="15" x14ac:dyDescent="0.2">
      <c r="A144" s="86" t="s">
        <v>162</v>
      </c>
      <c r="B144" s="93" t="s">
        <v>39</v>
      </c>
      <c r="C144" s="151" t="s">
        <v>11</v>
      </c>
      <c r="D144" s="151" t="s">
        <v>23</v>
      </c>
      <c r="E144" s="93" t="s">
        <v>161</v>
      </c>
      <c r="F144" s="93" t="s">
        <v>7</v>
      </c>
      <c r="G144" s="288">
        <f t="shared" si="12"/>
        <v>109.8</v>
      </c>
      <c r="H144" s="288">
        <f t="shared" si="12"/>
        <v>109.8</v>
      </c>
    </row>
    <row r="145" spans="1:8" ht="51.75" customHeight="1" x14ac:dyDescent="0.2">
      <c r="A145" s="260" t="s">
        <v>481</v>
      </c>
      <c r="B145" s="93" t="s">
        <v>39</v>
      </c>
      <c r="C145" s="151" t="s">
        <v>11</v>
      </c>
      <c r="D145" s="151" t="s">
        <v>23</v>
      </c>
      <c r="E145" s="93" t="s">
        <v>480</v>
      </c>
      <c r="F145" s="93"/>
      <c r="G145" s="288">
        <f>G146</f>
        <v>109.8</v>
      </c>
      <c r="H145" s="288">
        <f t="shared" si="12"/>
        <v>109.8</v>
      </c>
    </row>
    <row r="146" spans="1:8" ht="15" x14ac:dyDescent="0.2">
      <c r="A146" s="108" t="s">
        <v>192</v>
      </c>
      <c r="B146" s="93" t="s">
        <v>39</v>
      </c>
      <c r="C146" s="151" t="s">
        <v>11</v>
      </c>
      <c r="D146" s="151" t="s">
        <v>23</v>
      </c>
      <c r="E146" s="93" t="s">
        <v>480</v>
      </c>
      <c r="F146" s="93" t="s">
        <v>193</v>
      </c>
      <c r="G146" s="288">
        <f>G147</f>
        <v>109.8</v>
      </c>
      <c r="H146" s="288">
        <f t="shared" si="12"/>
        <v>109.8</v>
      </c>
    </row>
    <row r="147" spans="1:8" ht="30" customHeight="1" x14ac:dyDescent="0.2">
      <c r="A147" s="163" t="s">
        <v>168</v>
      </c>
      <c r="B147" s="94" t="s">
        <v>39</v>
      </c>
      <c r="C147" s="144" t="s">
        <v>11</v>
      </c>
      <c r="D147" s="144" t="s">
        <v>23</v>
      </c>
      <c r="E147" s="94" t="s">
        <v>480</v>
      </c>
      <c r="F147" s="94" t="s">
        <v>96</v>
      </c>
      <c r="G147" s="287">
        <v>109.8</v>
      </c>
      <c r="H147" s="287">
        <v>109.8</v>
      </c>
    </row>
    <row r="148" spans="1:8" ht="15" x14ac:dyDescent="0.2">
      <c r="A148" s="86" t="s">
        <v>71</v>
      </c>
      <c r="B148" s="93" t="s">
        <v>39</v>
      </c>
      <c r="C148" s="151" t="s">
        <v>11</v>
      </c>
      <c r="D148" s="151" t="s">
        <v>14</v>
      </c>
      <c r="E148" s="93" t="s">
        <v>7</v>
      </c>
      <c r="F148" s="93" t="s">
        <v>7</v>
      </c>
      <c r="G148" s="288">
        <f>G149</f>
        <v>14266</v>
      </c>
      <c r="H148" s="288">
        <f>H149</f>
        <v>13966</v>
      </c>
    </row>
    <row r="149" spans="1:8" ht="15" x14ac:dyDescent="0.2">
      <c r="A149" s="86" t="s">
        <v>162</v>
      </c>
      <c r="B149" s="93" t="s">
        <v>39</v>
      </c>
      <c r="C149" s="151" t="s">
        <v>11</v>
      </c>
      <c r="D149" s="151" t="s">
        <v>14</v>
      </c>
      <c r="E149" s="93" t="s">
        <v>161</v>
      </c>
      <c r="F149" s="93"/>
      <c r="G149" s="288">
        <f>G150+G158+G162+G154</f>
        <v>14266</v>
      </c>
      <c r="H149" s="288">
        <f>H150+H158+H162+H154</f>
        <v>13966</v>
      </c>
    </row>
    <row r="150" spans="1:8" ht="38.25" x14ac:dyDescent="0.2">
      <c r="A150" s="86" t="s">
        <v>484</v>
      </c>
      <c r="B150" s="93" t="s">
        <v>39</v>
      </c>
      <c r="C150" s="151" t="s">
        <v>11</v>
      </c>
      <c r="D150" s="151" t="s">
        <v>14</v>
      </c>
      <c r="E150" s="93" t="s">
        <v>482</v>
      </c>
      <c r="F150" s="93"/>
      <c r="G150" s="288">
        <f t="shared" ref="G150:H152" si="13">G151</f>
        <v>3332</v>
      </c>
      <c r="H150" s="288">
        <f t="shared" si="13"/>
        <v>3032</v>
      </c>
    </row>
    <row r="151" spans="1:8" ht="25.5" x14ac:dyDescent="0.2">
      <c r="A151" s="108" t="s">
        <v>415</v>
      </c>
      <c r="B151" s="93" t="s">
        <v>39</v>
      </c>
      <c r="C151" s="151" t="s">
        <v>11</v>
      </c>
      <c r="D151" s="151" t="s">
        <v>14</v>
      </c>
      <c r="E151" s="93" t="s">
        <v>482</v>
      </c>
      <c r="F151" s="93" t="s">
        <v>190</v>
      </c>
      <c r="G151" s="288">
        <f t="shared" si="13"/>
        <v>3332</v>
      </c>
      <c r="H151" s="288">
        <f t="shared" si="13"/>
        <v>3032</v>
      </c>
    </row>
    <row r="152" spans="1:8" ht="28.5" customHeight="1" x14ac:dyDescent="0.2">
      <c r="A152" s="108" t="s">
        <v>399</v>
      </c>
      <c r="B152" s="93" t="s">
        <v>39</v>
      </c>
      <c r="C152" s="151" t="s">
        <v>11</v>
      </c>
      <c r="D152" s="151" t="s">
        <v>14</v>
      </c>
      <c r="E152" s="93" t="s">
        <v>482</v>
      </c>
      <c r="F152" s="93" t="s">
        <v>191</v>
      </c>
      <c r="G152" s="288">
        <f t="shared" si="13"/>
        <v>3332</v>
      </c>
      <c r="H152" s="288">
        <f t="shared" si="13"/>
        <v>3032</v>
      </c>
    </row>
    <row r="153" spans="1:8" ht="25.5" customHeight="1" x14ac:dyDescent="0.2">
      <c r="A153" s="79" t="s">
        <v>393</v>
      </c>
      <c r="B153" s="94" t="s">
        <v>39</v>
      </c>
      <c r="C153" s="144" t="s">
        <v>11</v>
      </c>
      <c r="D153" s="144" t="s">
        <v>14</v>
      </c>
      <c r="E153" s="94" t="s">
        <v>482</v>
      </c>
      <c r="F153" s="94" t="s">
        <v>91</v>
      </c>
      <c r="G153" s="287">
        <v>3332</v>
      </c>
      <c r="H153" s="287">
        <v>3032</v>
      </c>
    </row>
    <row r="154" spans="1:8" ht="38.25" x14ac:dyDescent="0.2">
      <c r="A154" s="86" t="s">
        <v>485</v>
      </c>
      <c r="B154" s="93" t="s">
        <v>39</v>
      </c>
      <c r="C154" s="151" t="s">
        <v>11</v>
      </c>
      <c r="D154" s="151" t="s">
        <v>14</v>
      </c>
      <c r="E154" s="93" t="s">
        <v>483</v>
      </c>
      <c r="F154" s="93"/>
      <c r="G154" s="288">
        <f t="shared" ref="G154:H156" si="14">G155</f>
        <v>470</v>
      </c>
      <c r="H154" s="288">
        <f t="shared" si="14"/>
        <v>470</v>
      </c>
    </row>
    <row r="155" spans="1:8" ht="27.75" customHeight="1" x14ac:dyDescent="0.2">
      <c r="A155" s="108" t="s">
        <v>398</v>
      </c>
      <c r="B155" s="93" t="s">
        <v>39</v>
      </c>
      <c r="C155" s="151" t="s">
        <v>11</v>
      </c>
      <c r="D155" s="151" t="s">
        <v>14</v>
      </c>
      <c r="E155" s="93" t="s">
        <v>483</v>
      </c>
      <c r="F155" s="93" t="s">
        <v>190</v>
      </c>
      <c r="G155" s="288">
        <f t="shared" si="14"/>
        <v>470</v>
      </c>
      <c r="H155" s="288">
        <f t="shared" si="14"/>
        <v>470</v>
      </c>
    </row>
    <row r="156" spans="1:8" ht="24" customHeight="1" x14ac:dyDescent="0.2">
      <c r="A156" s="108" t="s">
        <v>399</v>
      </c>
      <c r="B156" s="93" t="s">
        <v>39</v>
      </c>
      <c r="C156" s="151" t="s">
        <v>11</v>
      </c>
      <c r="D156" s="151" t="s">
        <v>14</v>
      </c>
      <c r="E156" s="93" t="s">
        <v>483</v>
      </c>
      <c r="F156" s="93" t="s">
        <v>191</v>
      </c>
      <c r="G156" s="288">
        <f t="shared" si="14"/>
        <v>470</v>
      </c>
      <c r="H156" s="288">
        <f t="shared" si="14"/>
        <v>470</v>
      </c>
    </row>
    <row r="157" spans="1:8" ht="24" customHeight="1" x14ac:dyDescent="0.2">
      <c r="A157" s="79" t="s">
        <v>393</v>
      </c>
      <c r="B157" s="94" t="s">
        <v>39</v>
      </c>
      <c r="C157" s="144" t="s">
        <v>11</v>
      </c>
      <c r="D157" s="144" t="s">
        <v>14</v>
      </c>
      <c r="E157" s="94" t="s">
        <v>483</v>
      </c>
      <c r="F157" s="94" t="s">
        <v>91</v>
      </c>
      <c r="G157" s="287">
        <v>470</v>
      </c>
      <c r="H157" s="287">
        <v>470</v>
      </c>
    </row>
    <row r="158" spans="1:8" ht="25.5" x14ac:dyDescent="0.2">
      <c r="A158" s="86" t="s">
        <v>486</v>
      </c>
      <c r="B158" s="93" t="s">
        <v>39</v>
      </c>
      <c r="C158" s="151" t="s">
        <v>11</v>
      </c>
      <c r="D158" s="151" t="s">
        <v>14</v>
      </c>
      <c r="E158" s="93" t="s">
        <v>487</v>
      </c>
      <c r="F158" s="154"/>
      <c r="G158" s="293">
        <f t="shared" ref="G158:H160" si="15">G159</f>
        <v>5000</v>
      </c>
      <c r="H158" s="293">
        <f t="shared" si="15"/>
        <v>5000</v>
      </c>
    </row>
    <row r="159" spans="1:8" ht="26.25" customHeight="1" x14ac:dyDescent="0.2">
      <c r="A159" s="108" t="s">
        <v>398</v>
      </c>
      <c r="B159" s="93" t="s">
        <v>39</v>
      </c>
      <c r="C159" s="151" t="s">
        <v>11</v>
      </c>
      <c r="D159" s="151" t="s">
        <v>14</v>
      </c>
      <c r="E159" s="93" t="s">
        <v>487</v>
      </c>
      <c r="F159" s="93" t="s">
        <v>190</v>
      </c>
      <c r="G159" s="293">
        <f t="shared" si="15"/>
        <v>5000</v>
      </c>
      <c r="H159" s="293">
        <f t="shared" si="15"/>
        <v>5000</v>
      </c>
    </row>
    <row r="160" spans="1:8" ht="25.5" x14ac:dyDescent="0.2">
      <c r="A160" s="108" t="s">
        <v>416</v>
      </c>
      <c r="B160" s="93" t="s">
        <v>39</v>
      </c>
      <c r="C160" s="151" t="s">
        <v>11</v>
      </c>
      <c r="D160" s="151" t="s">
        <v>14</v>
      </c>
      <c r="E160" s="93" t="s">
        <v>487</v>
      </c>
      <c r="F160" s="93" t="s">
        <v>191</v>
      </c>
      <c r="G160" s="293">
        <f t="shared" si="15"/>
        <v>5000</v>
      </c>
      <c r="H160" s="293">
        <f t="shared" si="15"/>
        <v>5000</v>
      </c>
    </row>
    <row r="161" spans="1:8" ht="25.5" x14ac:dyDescent="0.2">
      <c r="A161" s="79" t="s">
        <v>421</v>
      </c>
      <c r="B161" s="94" t="s">
        <v>39</v>
      </c>
      <c r="C161" s="144" t="s">
        <v>11</v>
      </c>
      <c r="D161" s="144" t="s">
        <v>14</v>
      </c>
      <c r="E161" s="94" t="s">
        <v>487</v>
      </c>
      <c r="F161" s="94" t="s">
        <v>91</v>
      </c>
      <c r="G161" s="287">
        <v>5000</v>
      </c>
      <c r="H161" s="287">
        <v>5000</v>
      </c>
    </row>
    <row r="162" spans="1:8" ht="38.25" x14ac:dyDescent="0.2">
      <c r="A162" s="174" t="s">
        <v>489</v>
      </c>
      <c r="B162" s="154" t="s">
        <v>39</v>
      </c>
      <c r="C162" s="155" t="s">
        <v>11</v>
      </c>
      <c r="D162" s="155" t="s">
        <v>14</v>
      </c>
      <c r="E162" s="154" t="s">
        <v>488</v>
      </c>
      <c r="F162" s="154"/>
      <c r="G162" s="293">
        <f>G163</f>
        <v>5464</v>
      </c>
      <c r="H162" s="293">
        <f>H163</f>
        <v>5464</v>
      </c>
    </row>
    <row r="163" spans="1:8" ht="25.5" x14ac:dyDescent="0.2">
      <c r="A163" s="108" t="s">
        <v>415</v>
      </c>
      <c r="B163" s="154" t="s">
        <v>39</v>
      </c>
      <c r="C163" s="155" t="s">
        <v>11</v>
      </c>
      <c r="D163" s="155" t="s">
        <v>14</v>
      </c>
      <c r="E163" s="154" t="s">
        <v>488</v>
      </c>
      <c r="F163" s="154" t="s">
        <v>190</v>
      </c>
      <c r="G163" s="293">
        <f t="shared" ref="G163:H164" si="16">G164</f>
        <v>5464</v>
      </c>
      <c r="H163" s="293">
        <f t="shared" si="16"/>
        <v>5464</v>
      </c>
    </row>
    <row r="164" spans="1:8" ht="25.5" x14ac:dyDescent="0.2">
      <c r="A164" s="108" t="s">
        <v>416</v>
      </c>
      <c r="B164" s="154" t="s">
        <v>39</v>
      </c>
      <c r="C164" s="155" t="s">
        <v>11</v>
      </c>
      <c r="D164" s="155" t="s">
        <v>14</v>
      </c>
      <c r="E164" s="154" t="s">
        <v>488</v>
      </c>
      <c r="F164" s="154" t="s">
        <v>191</v>
      </c>
      <c r="G164" s="293">
        <f t="shared" si="16"/>
        <v>5464</v>
      </c>
      <c r="H164" s="293">
        <f t="shared" si="16"/>
        <v>5464</v>
      </c>
    </row>
    <row r="165" spans="1:8" ht="25.5" x14ac:dyDescent="0.2">
      <c r="A165" s="79" t="s">
        <v>421</v>
      </c>
      <c r="B165" s="94" t="s">
        <v>39</v>
      </c>
      <c r="C165" s="144" t="s">
        <v>11</v>
      </c>
      <c r="D165" s="144" t="s">
        <v>14</v>
      </c>
      <c r="E165" s="94" t="s">
        <v>488</v>
      </c>
      <c r="F165" s="94" t="s">
        <v>91</v>
      </c>
      <c r="G165" s="287">
        <v>5464</v>
      </c>
      <c r="H165" s="287">
        <v>5464</v>
      </c>
    </row>
    <row r="166" spans="1:8" ht="15" x14ac:dyDescent="0.2">
      <c r="A166" s="86" t="s">
        <v>29</v>
      </c>
      <c r="B166" s="93" t="s">
        <v>39</v>
      </c>
      <c r="C166" s="150" t="s">
        <v>11</v>
      </c>
      <c r="D166" s="150" t="s">
        <v>28</v>
      </c>
      <c r="E166" s="93" t="s">
        <v>7</v>
      </c>
      <c r="F166" s="93" t="s">
        <v>7</v>
      </c>
      <c r="G166" s="288">
        <f>G167</f>
        <v>6028.9</v>
      </c>
      <c r="H166" s="288">
        <f>H167</f>
        <v>4558.8999999999996</v>
      </c>
    </row>
    <row r="167" spans="1:8" ht="15" x14ac:dyDescent="0.2">
      <c r="A167" s="86" t="s">
        <v>162</v>
      </c>
      <c r="B167" s="93" t="s">
        <v>39</v>
      </c>
      <c r="C167" s="151" t="s">
        <v>11</v>
      </c>
      <c r="D167" s="151" t="s">
        <v>28</v>
      </c>
      <c r="E167" s="93" t="s">
        <v>161</v>
      </c>
      <c r="F167" s="93"/>
      <c r="G167" s="288">
        <f>G168+G174+G177</f>
        <v>6028.9</v>
      </c>
      <c r="H167" s="288">
        <f>H168+H174+H177</f>
        <v>4558.8999999999996</v>
      </c>
    </row>
    <row r="168" spans="1:8" ht="28.5" customHeight="1" x14ac:dyDescent="0.2">
      <c r="A168" s="86" t="s">
        <v>558</v>
      </c>
      <c r="B168" s="93" t="s">
        <v>39</v>
      </c>
      <c r="C168" s="150" t="s">
        <v>11</v>
      </c>
      <c r="D168" s="150" t="s">
        <v>28</v>
      </c>
      <c r="E168" s="93" t="s">
        <v>545</v>
      </c>
      <c r="F168" s="93"/>
      <c r="G168" s="291">
        <f>G169+G172</f>
        <v>1470</v>
      </c>
      <c r="H168" s="291">
        <f>H169+H172</f>
        <v>0</v>
      </c>
    </row>
    <row r="169" spans="1:8" ht="28.5" customHeight="1" x14ac:dyDescent="0.2">
      <c r="A169" s="108" t="s">
        <v>415</v>
      </c>
      <c r="B169" s="154" t="s">
        <v>39</v>
      </c>
      <c r="C169" s="155" t="s">
        <v>11</v>
      </c>
      <c r="D169" s="155" t="s">
        <v>28</v>
      </c>
      <c r="E169" s="93" t="s">
        <v>545</v>
      </c>
      <c r="F169" s="154" t="s">
        <v>190</v>
      </c>
      <c r="G169" s="293">
        <f>G170</f>
        <v>180</v>
      </c>
      <c r="H169" s="293">
        <f>H170</f>
        <v>0</v>
      </c>
    </row>
    <row r="170" spans="1:8" ht="28.5" customHeight="1" x14ac:dyDescent="0.2">
      <c r="A170" s="225" t="s">
        <v>416</v>
      </c>
      <c r="B170" s="154" t="s">
        <v>39</v>
      </c>
      <c r="C170" s="155" t="s">
        <v>11</v>
      </c>
      <c r="D170" s="155" t="s">
        <v>28</v>
      </c>
      <c r="E170" s="93" t="s">
        <v>545</v>
      </c>
      <c r="F170" s="154" t="s">
        <v>191</v>
      </c>
      <c r="G170" s="291">
        <f>G171</f>
        <v>180</v>
      </c>
      <c r="H170" s="291">
        <f>H171</f>
        <v>0</v>
      </c>
    </row>
    <row r="171" spans="1:8" ht="28.5" customHeight="1" x14ac:dyDescent="0.2">
      <c r="A171" s="79" t="s">
        <v>421</v>
      </c>
      <c r="B171" s="94" t="s">
        <v>39</v>
      </c>
      <c r="C171" s="144" t="s">
        <v>11</v>
      </c>
      <c r="D171" s="144" t="s">
        <v>28</v>
      </c>
      <c r="E171" s="94" t="s">
        <v>545</v>
      </c>
      <c r="F171" s="94" t="s">
        <v>91</v>
      </c>
      <c r="G171" s="287">
        <v>180</v>
      </c>
      <c r="H171" s="287"/>
    </row>
    <row r="172" spans="1:8" ht="18" customHeight="1" x14ac:dyDescent="0.2">
      <c r="A172" s="108" t="s">
        <v>192</v>
      </c>
      <c r="B172" s="93" t="s">
        <v>39</v>
      </c>
      <c r="C172" s="150" t="s">
        <v>11</v>
      </c>
      <c r="D172" s="150" t="s">
        <v>28</v>
      </c>
      <c r="E172" s="93" t="s">
        <v>545</v>
      </c>
      <c r="F172" s="93" t="s">
        <v>193</v>
      </c>
      <c r="G172" s="291">
        <f>G173</f>
        <v>1290</v>
      </c>
      <c r="H172" s="291">
        <f>H173</f>
        <v>0</v>
      </c>
    </row>
    <row r="173" spans="1:8" ht="28.5" customHeight="1" x14ac:dyDescent="0.2">
      <c r="A173" s="163" t="s">
        <v>168</v>
      </c>
      <c r="B173" s="94" t="s">
        <v>39</v>
      </c>
      <c r="C173" s="144" t="s">
        <v>11</v>
      </c>
      <c r="D173" s="144" t="s">
        <v>28</v>
      </c>
      <c r="E173" s="94" t="s">
        <v>545</v>
      </c>
      <c r="F173" s="94" t="s">
        <v>96</v>
      </c>
      <c r="G173" s="287">
        <v>1290</v>
      </c>
      <c r="H173" s="287"/>
    </row>
    <row r="174" spans="1:8" ht="38.25" x14ac:dyDescent="0.2">
      <c r="A174" s="222" t="s">
        <v>466</v>
      </c>
      <c r="B174" s="93" t="s">
        <v>39</v>
      </c>
      <c r="C174" s="150" t="s">
        <v>11</v>
      </c>
      <c r="D174" s="150" t="s">
        <v>28</v>
      </c>
      <c r="E174" s="93" t="s">
        <v>453</v>
      </c>
      <c r="F174" s="93" t="s">
        <v>7</v>
      </c>
      <c r="G174" s="291">
        <f>G176</f>
        <v>4500</v>
      </c>
      <c r="H174" s="291">
        <f>H175</f>
        <v>4500</v>
      </c>
    </row>
    <row r="175" spans="1:8" ht="15" x14ac:dyDescent="0.2">
      <c r="A175" s="225" t="s">
        <v>192</v>
      </c>
      <c r="B175" s="93" t="s">
        <v>39</v>
      </c>
      <c r="C175" s="150" t="s">
        <v>11</v>
      </c>
      <c r="D175" s="150" t="s">
        <v>28</v>
      </c>
      <c r="E175" s="93" t="s">
        <v>453</v>
      </c>
      <c r="F175" s="93" t="s">
        <v>193</v>
      </c>
      <c r="G175" s="291">
        <f>G176</f>
        <v>4500</v>
      </c>
      <c r="H175" s="291">
        <f>H176</f>
        <v>4500</v>
      </c>
    </row>
    <row r="176" spans="1:8" ht="27.75" customHeight="1" x14ac:dyDescent="0.2">
      <c r="A176" s="163" t="s">
        <v>168</v>
      </c>
      <c r="B176" s="94" t="s">
        <v>39</v>
      </c>
      <c r="C176" s="144" t="s">
        <v>11</v>
      </c>
      <c r="D176" s="144" t="s">
        <v>28</v>
      </c>
      <c r="E176" s="94" t="s">
        <v>453</v>
      </c>
      <c r="F176" s="94" t="s">
        <v>96</v>
      </c>
      <c r="G176" s="287">
        <v>4500</v>
      </c>
      <c r="H176" s="287">
        <v>4500</v>
      </c>
    </row>
    <row r="177" spans="1:9" ht="51" x14ac:dyDescent="0.2">
      <c r="A177" s="164" t="s">
        <v>467</v>
      </c>
      <c r="B177" s="93" t="s">
        <v>39</v>
      </c>
      <c r="C177" s="150" t="s">
        <v>11</v>
      </c>
      <c r="D177" s="150" t="s">
        <v>28</v>
      </c>
      <c r="E177" s="93" t="s">
        <v>454</v>
      </c>
      <c r="F177" s="93"/>
      <c r="G177" s="291">
        <f>G178+G181</f>
        <v>58.9</v>
      </c>
      <c r="H177" s="291">
        <f>H178+H181</f>
        <v>58.9</v>
      </c>
    </row>
    <row r="178" spans="1:9" ht="51" x14ac:dyDescent="0.2">
      <c r="A178" s="74" t="s">
        <v>437</v>
      </c>
      <c r="B178" s="93" t="s">
        <v>39</v>
      </c>
      <c r="C178" s="150" t="s">
        <v>11</v>
      </c>
      <c r="D178" s="150" t="s">
        <v>28</v>
      </c>
      <c r="E178" s="93" t="s">
        <v>454</v>
      </c>
      <c r="F178" s="93" t="s">
        <v>188</v>
      </c>
      <c r="G178" s="291">
        <f t="shared" ref="G178:H179" si="17">G179</f>
        <v>55.9</v>
      </c>
      <c r="H178" s="291">
        <f t="shared" si="17"/>
        <v>55.9</v>
      </c>
    </row>
    <row r="179" spans="1:9" ht="25.5" x14ac:dyDescent="0.2">
      <c r="A179" s="164" t="s">
        <v>189</v>
      </c>
      <c r="B179" s="93" t="s">
        <v>39</v>
      </c>
      <c r="C179" s="150" t="s">
        <v>11</v>
      </c>
      <c r="D179" s="150" t="s">
        <v>28</v>
      </c>
      <c r="E179" s="93" t="s">
        <v>454</v>
      </c>
      <c r="F179" s="93" t="s">
        <v>187</v>
      </c>
      <c r="G179" s="291">
        <f t="shared" si="17"/>
        <v>55.9</v>
      </c>
      <c r="H179" s="291">
        <f t="shared" si="17"/>
        <v>55.9</v>
      </c>
    </row>
    <row r="180" spans="1:9" ht="25.5" x14ac:dyDescent="0.2">
      <c r="A180" s="75" t="s">
        <v>431</v>
      </c>
      <c r="B180" s="94" t="s">
        <v>39</v>
      </c>
      <c r="C180" s="144" t="s">
        <v>11</v>
      </c>
      <c r="D180" s="144" t="s">
        <v>28</v>
      </c>
      <c r="E180" s="94" t="s">
        <v>454</v>
      </c>
      <c r="F180" s="94" t="s">
        <v>92</v>
      </c>
      <c r="G180" s="287">
        <f>58.9-G183</f>
        <v>55.9</v>
      </c>
      <c r="H180" s="287">
        <f>58.9-H183</f>
        <v>55.9</v>
      </c>
    </row>
    <row r="181" spans="1:9" ht="25.5" x14ac:dyDescent="0.2">
      <c r="A181" s="108" t="s">
        <v>415</v>
      </c>
      <c r="B181" s="93" t="s">
        <v>39</v>
      </c>
      <c r="C181" s="150" t="s">
        <v>11</v>
      </c>
      <c r="D181" s="150" t="s">
        <v>28</v>
      </c>
      <c r="E181" s="93" t="s">
        <v>454</v>
      </c>
      <c r="F181" s="93" t="s">
        <v>190</v>
      </c>
      <c r="G181" s="291">
        <f>G182</f>
        <v>3</v>
      </c>
      <c r="H181" s="291">
        <f>H182</f>
        <v>3</v>
      </c>
    </row>
    <row r="182" spans="1:9" ht="25.5" x14ac:dyDescent="0.2">
      <c r="A182" s="225" t="s">
        <v>416</v>
      </c>
      <c r="B182" s="93" t="s">
        <v>39</v>
      </c>
      <c r="C182" s="150" t="s">
        <v>11</v>
      </c>
      <c r="D182" s="150" t="s">
        <v>28</v>
      </c>
      <c r="E182" s="93" t="s">
        <v>454</v>
      </c>
      <c r="F182" s="154" t="s">
        <v>191</v>
      </c>
      <c r="G182" s="291">
        <f>G183</f>
        <v>3</v>
      </c>
      <c r="H182" s="291">
        <f>H183</f>
        <v>3</v>
      </c>
    </row>
    <row r="183" spans="1:9" ht="25.5" x14ac:dyDescent="0.2">
      <c r="A183" s="79" t="s">
        <v>421</v>
      </c>
      <c r="B183" s="94" t="s">
        <v>39</v>
      </c>
      <c r="C183" s="144" t="s">
        <v>11</v>
      </c>
      <c r="D183" s="144" t="s">
        <v>28</v>
      </c>
      <c r="E183" s="94" t="s">
        <v>454</v>
      </c>
      <c r="F183" s="94" t="s">
        <v>91</v>
      </c>
      <c r="G183" s="287">
        <v>3</v>
      </c>
      <c r="H183" s="287">
        <v>3</v>
      </c>
    </row>
    <row r="184" spans="1:9" ht="15" x14ac:dyDescent="0.2">
      <c r="A184" s="216" t="s">
        <v>53</v>
      </c>
      <c r="B184" s="148" t="s">
        <v>39</v>
      </c>
      <c r="C184" s="149" t="s">
        <v>17</v>
      </c>
      <c r="D184" s="149" t="s">
        <v>58</v>
      </c>
      <c r="E184" s="148" t="s">
        <v>7</v>
      </c>
      <c r="F184" s="148" t="s">
        <v>7</v>
      </c>
      <c r="G184" s="290">
        <f>G185+G197+G229+G244</f>
        <v>71843</v>
      </c>
      <c r="H184" s="290">
        <f>H185+H197+H229+H244</f>
        <v>24832</v>
      </c>
      <c r="I184" s="16"/>
    </row>
    <row r="185" spans="1:9" ht="15" x14ac:dyDescent="0.2">
      <c r="A185" s="86" t="s">
        <v>18</v>
      </c>
      <c r="B185" s="93" t="s">
        <v>39</v>
      </c>
      <c r="C185" s="151" t="s">
        <v>17</v>
      </c>
      <c r="D185" s="151" t="s">
        <v>8</v>
      </c>
      <c r="E185" s="93" t="s">
        <v>7</v>
      </c>
      <c r="F185" s="93" t="s">
        <v>7</v>
      </c>
      <c r="G185" s="288">
        <f>G186</f>
        <v>13562.5</v>
      </c>
      <c r="H185" s="288">
        <f>H186</f>
        <v>6611.5</v>
      </c>
    </row>
    <row r="186" spans="1:9" ht="15" x14ac:dyDescent="0.2">
      <c r="A186" s="86" t="s">
        <v>162</v>
      </c>
      <c r="B186" s="93" t="s">
        <v>39</v>
      </c>
      <c r="C186" s="151" t="s">
        <v>17</v>
      </c>
      <c r="D186" s="151" t="s">
        <v>8</v>
      </c>
      <c r="E186" s="93" t="s">
        <v>161</v>
      </c>
      <c r="F186" s="152"/>
      <c r="G186" s="288">
        <f>G187+G192</f>
        <v>13562.5</v>
      </c>
      <c r="H186" s="288">
        <f>H187+H192</f>
        <v>6611.5</v>
      </c>
    </row>
    <row r="187" spans="1:9" ht="25.5" x14ac:dyDescent="0.2">
      <c r="A187" s="86" t="s">
        <v>230</v>
      </c>
      <c r="B187" s="93" t="s">
        <v>39</v>
      </c>
      <c r="C187" s="151" t="s">
        <v>17</v>
      </c>
      <c r="D187" s="151" t="s">
        <v>8</v>
      </c>
      <c r="E187" s="93" t="s">
        <v>334</v>
      </c>
      <c r="F187" s="93"/>
      <c r="G187" s="288">
        <f>G188</f>
        <v>500</v>
      </c>
      <c r="H187" s="288">
        <f>H188</f>
        <v>0</v>
      </c>
    </row>
    <row r="188" spans="1:9" ht="15" x14ac:dyDescent="0.2">
      <c r="A188" s="86" t="s">
        <v>336</v>
      </c>
      <c r="B188" s="93" t="s">
        <v>39</v>
      </c>
      <c r="C188" s="151" t="s">
        <v>17</v>
      </c>
      <c r="D188" s="151" t="s">
        <v>8</v>
      </c>
      <c r="E188" s="93" t="s">
        <v>335</v>
      </c>
      <c r="F188" s="93"/>
      <c r="G188" s="288">
        <f>G190</f>
        <v>500</v>
      </c>
      <c r="H188" s="288">
        <f>H190</f>
        <v>0</v>
      </c>
    </row>
    <row r="189" spans="1:9" ht="25.5" x14ac:dyDescent="0.2">
      <c r="A189" s="108" t="s">
        <v>415</v>
      </c>
      <c r="B189" s="93" t="s">
        <v>39</v>
      </c>
      <c r="C189" s="151" t="s">
        <v>17</v>
      </c>
      <c r="D189" s="151" t="s">
        <v>8</v>
      </c>
      <c r="E189" s="93" t="s">
        <v>335</v>
      </c>
      <c r="F189" s="93" t="s">
        <v>190</v>
      </c>
      <c r="G189" s="288">
        <f>G190</f>
        <v>500</v>
      </c>
      <c r="H189" s="288">
        <f>H190</f>
        <v>0</v>
      </c>
    </row>
    <row r="190" spans="1:9" ht="25.5" x14ac:dyDescent="0.2">
      <c r="A190" s="225" t="s">
        <v>416</v>
      </c>
      <c r="B190" s="154" t="s">
        <v>39</v>
      </c>
      <c r="C190" s="155" t="s">
        <v>17</v>
      </c>
      <c r="D190" s="155" t="s">
        <v>8</v>
      </c>
      <c r="E190" s="93" t="s">
        <v>335</v>
      </c>
      <c r="F190" s="154" t="s">
        <v>191</v>
      </c>
      <c r="G190" s="288">
        <f>G191</f>
        <v>500</v>
      </c>
      <c r="H190" s="288">
        <f>H191</f>
        <v>0</v>
      </c>
    </row>
    <row r="191" spans="1:9" ht="25.5" x14ac:dyDescent="0.2">
      <c r="A191" s="217" t="s">
        <v>432</v>
      </c>
      <c r="B191" s="94" t="s">
        <v>39</v>
      </c>
      <c r="C191" s="144" t="s">
        <v>17</v>
      </c>
      <c r="D191" s="144" t="s">
        <v>8</v>
      </c>
      <c r="E191" s="94" t="s">
        <v>335</v>
      </c>
      <c r="F191" s="94" t="s">
        <v>97</v>
      </c>
      <c r="G191" s="287">
        <v>500</v>
      </c>
      <c r="H191" s="287"/>
    </row>
    <row r="192" spans="1:9" ht="25.5" x14ac:dyDescent="0.2">
      <c r="A192" s="86" t="s">
        <v>156</v>
      </c>
      <c r="B192" s="93" t="s">
        <v>39</v>
      </c>
      <c r="C192" s="151" t="s">
        <v>17</v>
      </c>
      <c r="D192" s="151" t="s">
        <v>8</v>
      </c>
      <c r="E192" s="93" t="s">
        <v>219</v>
      </c>
      <c r="F192" s="93"/>
      <c r="G192" s="288">
        <f>G195</f>
        <v>13062.5</v>
      </c>
      <c r="H192" s="288">
        <f>H195</f>
        <v>6611.5</v>
      </c>
    </row>
    <row r="193" spans="1:9" ht="25.5" x14ac:dyDescent="0.2">
      <c r="A193" s="165" t="s">
        <v>433</v>
      </c>
      <c r="B193" s="93" t="s">
        <v>39</v>
      </c>
      <c r="C193" s="151" t="s">
        <v>17</v>
      </c>
      <c r="D193" s="151" t="s">
        <v>8</v>
      </c>
      <c r="E193" s="93" t="s">
        <v>219</v>
      </c>
      <c r="F193" s="93" t="s">
        <v>199</v>
      </c>
      <c r="G193" s="288">
        <f t="shared" ref="G193:H195" si="18">G194</f>
        <v>13062.5</v>
      </c>
      <c r="H193" s="288">
        <f t="shared" si="18"/>
        <v>6611.5</v>
      </c>
    </row>
    <row r="194" spans="1:9" ht="15" x14ac:dyDescent="0.2">
      <c r="A194" s="86" t="s">
        <v>201</v>
      </c>
      <c r="B194" s="93" t="s">
        <v>39</v>
      </c>
      <c r="C194" s="151" t="s">
        <v>17</v>
      </c>
      <c r="D194" s="151" t="s">
        <v>8</v>
      </c>
      <c r="E194" s="93" t="s">
        <v>219</v>
      </c>
      <c r="F194" s="93" t="s">
        <v>200</v>
      </c>
      <c r="G194" s="288">
        <f t="shared" si="18"/>
        <v>13062.5</v>
      </c>
      <c r="H194" s="288">
        <f t="shared" si="18"/>
        <v>6611.5</v>
      </c>
    </row>
    <row r="195" spans="1:9" ht="25.5" x14ac:dyDescent="0.2">
      <c r="A195" s="161" t="s">
        <v>434</v>
      </c>
      <c r="B195" s="93" t="s">
        <v>39</v>
      </c>
      <c r="C195" s="151" t="s">
        <v>17</v>
      </c>
      <c r="D195" s="151" t="s">
        <v>8</v>
      </c>
      <c r="E195" s="93" t="s">
        <v>219</v>
      </c>
      <c r="F195" s="93" t="s">
        <v>166</v>
      </c>
      <c r="G195" s="288">
        <f t="shared" si="18"/>
        <v>13062.5</v>
      </c>
      <c r="H195" s="288">
        <f t="shared" si="18"/>
        <v>6611.5</v>
      </c>
    </row>
    <row r="196" spans="1:9" ht="15" x14ac:dyDescent="0.2">
      <c r="A196" s="163" t="s">
        <v>158</v>
      </c>
      <c r="B196" s="94" t="s">
        <v>39</v>
      </c>
      <c r="C196" s="144" t="s">
        <v>17</v>
      </c>
      <c r="D196" s="144" t="s">
        <v>8</v>
      </c>
      <c r="E196" s="94" t="s">
        <v>219</v>
      </c>
      <c r="F196" s="94" t="s">
        <v>166</v>
      </c>
      <c r="G196" s="287">
        <v>13062.5</v>
      </c>
      <c r="H196" s="287">
        <v>6611.5</v>
      </c>
    </row>
    <row r="197" spans="1:9" ht="15" x14ac:dyDescent="0.2">
      <c r="A197" s="86" t="s">
        <v>87</v>
      </c>
      <c r="B197" s="93" t="s">
        <v>39</v>
      </c>
      <c r="C197" s="151" t="s">
        <v>17</v>
      </c>
      <c r="D197" s="151" t="s">
        <v>19</v>
      </c>
      <c r="E197" s="93"/>
      <c r="F197" s="93"/>
      <c r="G197" s="288">
        <f>G198</f>
        <v>24857.100000000002</v>
      </c>
      <c r="H197" s="288">
        <f>H198</f>
        <v>9857.1</v>
      </c>
      <c r="I197" s="16"/>
    </row>
    <row r="198" spans="1:9" ht="15" x14ac:dyDescent="0.2">
      <c r="A198" s="86" t="s">
        <v>162</v>
      </c>
      <c r="B198" s="93" t="s">
        <v>39</v>
      </c>
      <c r="C198" s="151" t="s">
        <v>17</v>
      </c>
      <c r="D198" s="151" t="s">
        <v>19</v>
      </c>
      <c r="E198" s="93" t="s">
        <v>161</v>
      </c>
      <c r="F198" s="93"/>
      <c r="G198" s="288">
        <f>G199+G212+G216+G221+G225</f>
        <v>24857.100000000002</v>
      </c>
      <c r="H198" s="288">
        <f>H199+H212+H216+H221+H225</f>
        <v>9857.1</v>
      </c>
    </row>
    <row r="199" spans="1:9" ht="25.5" x14ac:dyDescent="0.2">
      <c r="A199" s="86" t="s">
        <v>230</v>
      </c>
      <c r="B199" s="93" t="s">
        <v>39</v>
      </c>
      <c r="C199" s="151" t="s">
        <v>17</v>
      </c>
      <c r="D199" s="151" t="s">
        <v>19</v>
      </c>
      <c r="E199" s="93" t="s">
        <v>334</v>
      </c>
      <c r="F199" s="93"/>
      <c r="G199" s="288">
        <f>G200+G206+G208</f>
        <v>17000</v>
      </c>
      <c r="H199" s="288">
        <f>H200+H206+H208</f>
        <v>2000</v>
      </c>
    </row>
    <row r="200" spans="1:9" ht="15" x14ac:dyDescent="0.2">
      <c r="A200" s="86" t="s">
        <v>337</v>
      </c>
      <c r="B200" s="93" t="s">
        <v>39</v>
      </c>
      <c r="C200" s="151" t="s">
        <v>17</v>
      </c>
      <c r="D200" s="151" t="s">
        <v>19</v>
      </c>
      <c r="E200" s="93" t="s">
        <v>338</v>
      </c>
      <c r="F200" s="93"/>
      <c r="G200" s="288">
        <f>G202</f>
        <v>10000</v>
      </c>
      <c r="H200" s="288">
        <f>H202</f>
        <v>0</v>
      </c>
    </row>
    <row r="201" spans="1:9" ht="25.5" x14ac:dyDescent="0.2">
      <c r="A201" s="108" t="s">
        <v>415</v>
      </c>
      <c r="B201" s="93" t="s">
        <v>39</v>
      </c>
      <c r="C201" s="151" t="s">
        <v>17</v>
      </c>
      <c r="D201" s="151" t="s">
        <v>19</v>
      </c>
      <c r="E201" s="93" t="s">
        <v>338</v>
      </c>
      <c r="F201" s="93" t="s">
        <v>190</v>
      </c>
      <c r="G201" s="288">
        <f>G202</f>
        <v>10000</v>
      </c>
      <c r="H201" s="288">
        <f>H202</f>
        <v>0</v>
      </c>
    </row>
    <row r="202" spans="1:9" ht="25.5" x14ac:dyDescent="0.2">
      <c r="A202" s="225" t="s">
        <v>416</v>
      </c>
      <c r="B202" s="93" t="s">
        <v>39</v>
      </c>
      <c r="C202" s="151" t="s">
        <v>17</v>
      </c>
      <c r="D202" s="151" t="s">
        <v>19</v>
      </c>
      <c r="E202" s="93" t="s">
        <v>338</v>
      </c>
      <c r="F202" s="154" t="s">
        <v>191</v>
      </c>
      <c r="G202" s="288">
        <f>G203</f>
        <v>10000</v>
      </c>
      <c r="H202" s="288">
        <f>H203</f>
        <v>0</v>
      </c>
    </row>
    <row r="203" spans="1:9" ht="25.5" x14ac:dyDescent="0.2">
      <c r="A203" s="217" t="s">
        <v>432</v>
      </c>
      <c r="B203" s="94" t="s">
        <v>39</v>
      </c>
      <c r="C203" s="144" t="s">
        <v>17</v>
      </c>
      <c r="D203" s="144" t="s">
        <v>19</v>
      </c>
      <c r="E203" s="94" t="s">
        <v>338</v>
      </c>
      <c r="F203" s="94" t="s">
        <v>97</v>
      </c>
      <c r="G203" s="287">
        <v>10000</v>
      </c>
      <c r="H203" s="287"/>
    </row>
    <row r="204" spans="1:9" ht="15" x14ac:dyDescent="0.2">
      <c r="A204" s="86" t="s">
        <v>339</v>
      </c>
      <c r="B204" s="93" t="s">
        <v>39</v>
      </c>
      <c r="C204" s="151" t="s">
        <v>17</v>
      </c>
      <c r="D204" s="151" t="s">
        <v>19</v>
      </c>
      <c r="E204" s="93" t="s">
        <v>340</v>
      </c>
      <c r="F204" s="93"/>
      <c r="G204" s="293">
        <f>G206</f>
        <v>5000</v>
      </c>
      <c r="H204" s="293">
        <f>H206</f>
        <v>0</v>
      </c>
    </row>
    <row r="205" spans="1:9" ht="25.5" x14ac:dyDescent="0.2">
      <c r="A205" s="108" t="s">
        <v>415</v>
      </c>
      <c r="B205" s="93" t="s">
        <v>39</v>
      </c>
      <c r="C205" s="151" t="s">
        <v>17</v>
      </c>
      <c r="D205" s="151" t="s">
        <v>19</v>
      </c>
      <c r="E205" s="93" t="s">
        <v>340</v>
      </c>
      <c r="F205" s="93" t="s">
        <v>190</v>
      </c>
      <c r="G205" s="293">
        <f>G206</f>
        <v>5000</v>
      </c>
      <c r="H205" s="293">
        <f>H206</f>
        <v>0</v>
      </c>
    </row>
    <row r="206" spans="1:9" ht="25.5" x14ac:dyDescent="0.2">
      <c r="A206" s="225" t="s">
        <v>416</v>
      </c>
      <c r="B206" s="93" t="s">
        <v>39</v>
      </c>
      <c r="C206" s="151" t="s">
        <v>17</v>
      </c>
      <c r="D206" s="151" t="s">
        <v>19</v>
      </c>
      <c r="E206" s="93" t="s">
        <v>340</v>
      </c>
      <c r="F206" s="154" t="s">
        <v>191</v>
      </c>
      <c r="G206" s="288">
        <f>G207</f>
        <v>5000</v>
      </c>
      <c r="H206" s="288">
        <f>H207</f>
        <v>0</v>
      </c>
    </row>
    <row r="207" spans="1:9" ht="25.5" x14ac:dyDescent="0.2">
      <c r="A207" s="217" t="s">
        <v>432</v>
      </c>
      <c r="B207" s="94" t="s">
        <v>39</v>
      </c>
      <c r="C207" s="144" t="s">
        <v>17</v>
      </c>
      <c r="D207" s="144" t="s">
        <v>19</v>
      </c>
      <c r="E207" s="94" t="s">
        <v>340</v>
      </c>
      <c r="F207" s="94" t="s">
        <v>97</v>
      </c>
      <c r="G207" s="287">
        <v>5000</v>
      </c>
      <c r="H207" s="287"/>
    </row>
    <row r="208" spans="1:9" ht="15" x14ac:dyDescent="0.2">
      <c r="A208" s="86" t="s">
        <v>439</v>
      </c>
      <c r="B208" s="93" t="s">
        <v>39</v>
      </c>
      <c r="C208" s="151" t="s">
        <v>17</v>
      </c>
      <c r="D208" s="151" t="s">
        <v>19</v>
      </c>
      <c r="E208" s="93" t="s">
        <v>341</v>
      </c>
      <c r="F208" s="93"/>
      <c r="G208" s="293">
        <f>G210</f>
        <v>2000</v>
      </c>
      <c r="H208" s="293">
        <f>H210</f>
        <v>2000</v>
      </c>
    </row>
    <row r="209" spans="1:8" ht="25.5" x14ac:dyDescent="0.2">
      <c r="A209" s="108" t="s">
        <v>415</v>
      </c>
      <c r="B209" s="93" t="s">
        <v>39</v>
      </c>
      <c r="C209" s="151" t="s">
        <v>17</v>
      </c>
      <c r="D209" s="151" t="s">
        <v>19</v>
      </c>
      <c r="E209" s="93" t="s">
        <v>341</v>
      </c>
      <c r="F209" s="154" t="s">
        <v>190</v>
      </c>
      <c r="G209" s="293">
        <f>G210</f>
        <v>2000</v>
      </c>
      <c r="H209" s="293">
        <f>H210</f>
        <v>2000</v>
      </c>
    </row>
    <row r="210" spans="1:8" ht="25.5" x14ac:dyDescent="0.2">
      <c r="A210" s="225" t="s">
        <v>416</v>
      </c>
      <c r="B210" s="93" t="s">
        <v>39</v>
      </c>
      <c r="C210" s="151" t="s">
        <v>17</v>
      </c>
      <c r="D210" s="151" t="s">
        <v>19</v>
      </c>
      <c r="E210" s="93" t="s">
        <v>341</v>
      </c>
      <c r="F210" s="154" t="s">
        <v>191</v>
      </c>
      <c r="G210" s="288">
        <f>G211</f>
        <v>2000</v>
      </c>
      <c r="H210" s="288">
        <f>H211</f>
        <v>2000</v>
      </c>
    </row>
    <row r="211" spans="1:8" ht="25.5" x14ac:dyDescent="0.2">
      <c r="A211" s="79" t="s">
        <v>421</v>
      </c>
      <c r="B211" s="94" t="s">
        <v>39</v>
      </c>
      <c r="C211" s="144" t="s">
        <v>17</v>
      </c>
      <c r="D211" s="144" t="s">
        <v>19</v>
      </c>
      <c r="E211" s="94" t="s">
        <v>341</v>
      </c>
      <c r="F211" s="94" t="s">
        <v>91</v>
      </c>
      <c r="G211" s="287">
        <v>2000</v>
      </c>
      <c r="H211" s="287">
        <v>2000</v>
      </c>
    </row>
    <row r="212" spans="1:8" ht="76.5" x14ac:dyDescent="0.2">
      <c r="A212" s="227" t="s">
        <v>492</v>
      </c>
      <c r="B212" s="93" t="s">
        <v>39</v>
      </c>
      <c r="C212" s="151" t="s">
        <v>17</v>
      </c>
      <c r="D212" s="151" t="s">
        <v>19</v>
      </c>
      <c r="E212" s="93" t="s">
        <v>451</v>
      </c>
      <c r="F212" s="93"/>
      <c r="G212" s="288">
        <f t="shared" ref="G212:H214" si="19">G213</f>
        <v>3000</v>
      </c>
      <c r="H212" s="288">
        <f t="shared" si="19"/>
        <v>3000</v>
      </c>
    </row>
    <row r="213" spans="1:8" ht="25.5" x14ac:dyDescent="0.2">
      <c r="A213" s="165" t="s">
        <v>433</v>
      </c>
      <c r="B213" s="93" t="s">
        <v>39</v>
      </c>
      <c r="C213" s="151" t="s">
        <v>17</v>
      </c>
      <c r="D213" s="151" t="s">
        <v>19</v>
      </c>
      <c r="E213" s="93" t="s">
        <v>451</v>
      </c>
      <c r="F213" s="93" t="s">
        <v>199</v>
      </c>
      <c r="G213" s="288">
        <f t="shared" si="19"/>
        <v>3000</v>
      </c>
      <c r="H213" s="288">
        <f t="shared" si="19"/>
        <v>3000</v>
      </c>
    </row>
    <row r="214" spans="1:8" ht="15" x14ac:dyDescent="0.2">
      <c r="A214" s="86" t="s">
        <v>201</v>
      </c>
      <c r="B214" s="93" t="s">
        <v>39</v>
      </c>
      <c r="C214" s="151" t="s">
        <v>17</v>
      </c>
      <c r="D214" s="151" t="s">
        <v>19</v>
      </c>
      <c r="E214" s="93" t="s">
        <v>451</v>
      </c>
      <c r="F214" s="93" t="s">
        <v>200</v>
      </c>
      <c r="G214" s="288">
        <f t="shared" si="19"/>
        <v>3000</v>
      </c>
      <c r="H214" s="288">
        <f t="shared" si="19"/>
        <v>3000</v>
      </c>
    </row>
    <row r="215" spans="1:8" ht="25.5" x14ac:dyDescent="0.2">
      <c r="A215" s="69" t="s">
        <v>434</v>
      </c>
      <c r="B215" s="94" t="s">
        <v>39</v>
      </c>
      <c r="C215" s="144" t="s">
        <v>17</v>
      </c>
      <c r="D215" s="144" t="s">
        <v>19</v>
      </c>
      <c r="E215" s="94" t="s">
        <v>451</v>
      </c>
      <c r="F215" s="94" t="s">
        <v>166</v>
      </c>
      <c r="G215" s="287">
        <v>3000</v>
      </c>
      <c r="H215" s="287">
        <v>3000</v>
      </c>
    </row>
    <row r="216" spans="1:8" ht="63.75" x14ac:dyDescent="0.2">
      <c r="A216" s="227" t="s">
        <v>494</v>
      </c>
      <c r="B216" s="93" t="s">
        <v>39</v>
      </c>
      <c r="C216" s="151" t="s">
        <v>17</v>
      </c>
      <c r="D216" s="151" t="s">
        <v>19</v>
      </c>
      <c r="E216" s="93" t="s">
        <v>452</v>
      </c>
      <c r="F216" s="93"/>
      <c r="G216" s="288">
        <f t="shared" ref="G216:H218" si="20">G217</f>
        <v>2500</v>
      </c>
      <c r="H216" s="288">
        <f t="shared" si="20"/>
        <v>2500</v>
      </c>
    </row>
    <row r="217" spans="1:8" ht="25.5" x14ac:dyDescent="0.2">
      <c r="A217" s="165" t="s">
        <v>433</v>
      </c>
      <c r="B217" s="93" t="s">
        <v>39</v>
      </c>
      <c r="C217" s="151" t="s">
        <v>17</v>
      </c>
      <c r="D217" s="151" t="s">
        <v>19</v>
      </c>
      <c r="E217" s="93" t="s">
        <v>452</v>
      </c>
      <c r="F217" s="93" t="s">
        <v>199</v>
      </c>
      <c r="G217" s="288">
        <f t="shared" si="20"/>
        <v>2500</v>
      </c>
      <c r="H217" s="288">
        <f t="shared" si="20"/>
        <v>2500</v>
      </c>
    </row>
    <row r="218" spans="1:8" ht="15" x14ac:dyDescent="0.2">
      <c r="A218" s="86" t="s">
        <v>201</v>
      </c>
      <c r="B218" s="93" t="s">
        <v>39</v>
      </c>
      <c r="C218" s="151" t="s">
        <v>17</v>
      </c>
      <c r="D218" s="151" t="s">
        <v>19</v>
      </c>
      <c r="E218" s="93" t="s">
        <v>452</v>
      </c>
      <c r="F218" s="93" t="s">
        <v>200</v>
      </c>
      <c r="G218" s="288">
        <f t="shared" si="20"/>
        <v>2500</v>
      </c>
      <c r="H218" s="288">
        <f t="shared" si="20"/>
        <v>2500</v>
      </c>
    </row>
    <row r="219" spans="1:8" ht="25.5" x14ac:dyDescent="0.2">
      <c r="A219" s="69" t="s">
        <v>434</v>
      </c>
      <c r="B219" s="94" t="s">
        <v>39</v>
      </c>
      <c r="C219" s="144" t="s">
        <v>17</v>
      </c>
      <c r="D219" s="144" t="s">
        <v>19</v>
      </c>
      <c r="E219" s="94" t="s">
        <v>452</v>
      </c>
      <c r="F219" s="94" t="s">
        <v>166</v>
      </c>
      <c r="G219" s="287">
        <v>2500</v>
      </c>
      <c r="H219" s="287">
        <v>2500</v>
      </c>
    </row>
    <row r="220" spans="1:8" ht="15" x14ac:dyDescent="0.2">
      <c r="A220" s="163" t="s">
        <v>220</v>
      </c>
      <c r="B220" s="94" t="s">
        <v>39</v>
      </c>
      <c r="C220" s="144" t="s">
        <v>17</v>
      </c>
      <c r="D220" s="144" t="s">
        <v>19</v>
      </c>
      <c r="E220" s="94" t="s">
        <v>452</v>
      </c>
      <c r="F220" s="94" t="s">
        <v>166</v>
      </c>
      <c r="G220" s="287">
        <v>2500</v>
      </c>
      <c r="H220" s="287">
        <v>2500</v>
      </c>
    </row>
    <row r="221" spans="1:8" ht="76.5" x14ac:dyDescent="0.2">
      <c r="A221" s="227" t="s">
        <v>497</v>
      </c>
      <c r="B221" s="93" t="s">
        <v>39</v>
      </c>
      <c r="C221" s="151" t="s">
        <v>17</v>
      </c>
      <c r="D221" s="151" t="s">
        <v>19</v>
      </c>
      <c r="E221" s="93" t="s">
        <v>493</v>
      </c>
      <c r="F221" s="93"/>
      <c r="G221" s="293">
        <f t="shared" ref="G221:H223" si="21">G222</f>
        <v>1285.7</v>
      </c>
      <c r="H221" s="293">
        <f t="shared" si="21"/>
        <v>1285.7</v>
      </c>
    </row>
    <row r="222" spans="1:8" ht="25.5" x14ac:dyDescent="0.2">
      <c r="A222" s="165" t="s">
        <v>433</v>
      </c>
      <c r="B222" s="93" t="s">
        <v>39</v>
      </c>
      <c r="C222" s="151" t="s">
        <v>17</v>
      </c>
      <c r="D222" s="151" t="s">
        <v>19</v>
      </c>
      <c r="E222" s="93" t="s">
        <v>493</v>
      </c>
      <c r="F222" s="93" t="s">
        <v>199</v>
      </c>
      <c r="G222" s="288">
        <f t="shared" si="21"/>
        <v>1285.7</v>
      </c>
      <c r="H222" s="293">
        <f t="shared" si="21"/>
        <v>1285.7</v>
      </c>
    </row>
    <row r="223" spans="1:8" ht="15" x14ac:dyDescent="0.2">
      <c r="A223" s="86" t="s">
        <v>201</v>
      </c>
      <c r="B223" s="93" t="s">
        <v>39</v>
      </c>
      <c r="C223" s="151" t="s">
        <v>17</v>
      </c>
      <c r="D223" s="151" t="s">
        <v>19</v>
      </c>
      <c r="E223" s="93" t="s">
        <v>493</v>
      </c>
      <c r="F223" s="93" t="s">
        <v>200</v>
      </c>
      <c r="G223" s="288">
        <f t="shared" si="21"/>
        <v>1285.7</v>
      </c>
      <c r="H223" s="293">
        <f t="shared" si="21"/>
        <v>1285.7</v>
      </c>
    </row>
    <row r="224" spans="1:8" ht="25.5" x14ac:dyDescent="0.2">
      <c r="A224" s="69" t="s">
        <v>434</v>
      </c>
      <c r="B224" s="94" t="s">
        <v>39</v>
      </c>
      <c r="C224" s="144" t="s">
        <v>17</v>
      </c>
      <c r="D224" s="144" t="s">
        <v>19</v>
      </c>
      <c r="E224" s="94" t="s">
        <v>493</v>
      </c>
      <c r="F224" s="94" t="s">
        <v>166</v>
      </c>
      <c r="G224" s="287">
        <v>1285.7</v>
      </c>
      <c r="H224" s="287">
        <v>1285.7</v>
      </c>
    </row>
    <row r="225" spans="1:8" ht="63.75" x14ac:dyDescent="0.2">
      <c r="A225" s="227" t="s">
        <v>496</v>
      </c>
      <c r="B225" s="93" t="s">
        <v>39</v>
      </c>
      <c r="C225" s="151" t="s">
        <v>17</v>
      </c>
      <c r="D225" s="151" t="s">
        <v>19</v>
      </c>
      <c r="E225" s="93" t="s">
        <v>495</v>
      </c>
      <c r="F225" s="93"/>
      <c r="G225" s="293">
        <f t="shared" ref="G225:H227" si="22">G226</f>
        <v>1071.4000000000001</v>
      </c>
      <c r="H225" s="293">
        <f t="shared" si="22"/>
        <v>1071.4000000000001</v>
      </c>
    </row>
    <row r="226" spans="1:8" ht="25.5" x14ac:dyDescent="0.2">
      <c r="A226" s="165" t="s">
        <v>433</v>
      </c>
      <c r="B226" s="93" t="s">
        <v>39</v>
      </c>
      <c r="C226" s="151" t="s">
        <v>17</v>
      </c>
      <c r="D226" s="151" t="s">
        <v>19</v>
      </c>
      <c r="E226" s="93" t="s">
        <v>495</v>
      </c>
      <c r="F226" s="93" t="s">
        <v>199</v>
      </c>
      <c r="G226" s="288">
        <f t="shared" si="22"/>
        <v>1071.4000000000001</v>
      </c>
      <c r="H226" s="293">
        <f t="shared" si="22"/>
        <v>1071.4000000000001</v>
      </c>
    </row>
    <row r="227" spans="1:8" ht="15" x14ac:dyDescent="0.2">
      <c r="A227" s="86" t="s">
        <v>201</v>
      </c>
      <c r="B227" s="93" t="s">
        <v>39</v>
      </c>
      <c r="C227" s="151" t="s">
        <v>17</v>
      </c>
      <c r="D227" s="151" t="s">
        <v>19</v>
      </c>
      <c r="E227" s="93" t="s">
        <v>495</v>
      </c>
      <c r="F227" s="93" t="s">
        <v>200</v>
      </c>
      <c r="G227" s="288">
        <f t="shared" si="22"/>
        <v>1071.4000000000001</v>
      </c>
      <c r="H227" s="293">
        <f t="shared" si="22"/>
        <v>1071.4000000000001</v>
      </c>
    </row>
    <row r="228" spans="1:8" ht="25.5" x14ac:dyDescent="0.2">
      <c r="A228" s="69" t="s">
        <v>434</v>
      </c>
      <c r="B228" s="94" t="s">
        <v>39</v>
      </c>
      <c r="C228" s="144" t="s">
        <v>17</v>
      </c>
      <c r="D228" s="144" t="s">
        <v>19</v>
      </c>
      <c r="E228" s="94" t="s">
        <v>495</v>
      </c>
      <c r="F228" s="94" t="s">
        <v>166</v>
      </c>
      <c r="G228" s="287">
        <v>1071.4000000000001</v>
      </c>
      <c r="H228" s="287">
        <v>1071.4000000000001</v>
      </c>
    </row>
    <row r="229" spans="1:8" ht="15" x14ac:dyDescent="0.2">
      <c r="A229" s="86" t="s">
        <v>144</v>
      </c>
      <c r="B229" s="157" t="s">
        <v>39</v>
      </c>
      <c r="C229" s="150" t="s">
        <v>17</v>
      </c>
      <c r="D229" s="150" t="s">
        <v>9</v>
      </c>
      <c r="E229" s="156"/>
      <c r="F229" s="156"/>
      <c r="G229" s="295">
        <f>G230</f>
        <v>25060</v>
      </c>
      <c r="H229" s="295">
        <f>H230</f>
        <v>0</v>
      </c>
    </row>
    <row r="230" spans="1:8" ht="15" x14ac:dyDescent="0.2">
      <c r="A230" s="86" t="s">
        <v>162</v>
      </c>
      <c r="B230" s="93" t="s">
        <v>39</v>
      </c>
      <c r="C230" s="151" t="s">
        <v>17</v>
      </c>
      <c r="D230" s="151" t="s">
        <v>9</v>
      </c>
      <c r="E230" s="93" t="s">
        <v>161</v>
      </c>
      <c r="F230" s="93"/>
      <c r="G230" s="288">
        <f>G231+G236+G240</f>
        <v>25060</v>
      </c>
      <c r="H230" s="288">
        <f>H231+H236+H240</f>
        <v>0</v>
      </c>
    </row>
    <row r="231" spans="1:8" ht="25.5" x14ac:dyDescent="0.2">
      <c r="A231" s="86" t="s">
        <v>235</v>
      </c>
      <c r="B231" s="157" t="s">
        <v>39</v>
      </c>
      <c r="C231" s="150" t="s">
        <v>17</v>
      </c>
      <c r="D231" s="150" t="s">
        <v>9</v>
      </c>
      <c r="E231" s="93" t="s">
        <v>342</v>
      </c>
      <c r="F231" s="156"/>
      <c r="G231" s="295">
        <f>G232</f>
        <v>60</v>
      </c>
      <c r="H231" s="295">
        <f>H232</f>
        <v>0</v>
      </c>
    </row>
    <row r="232" spans="1:8" ht="25.5" x14ac:dyDescent="0.2">
      <c r="A232" s="86" t="s">
        <v>343</v>
      </c>
      <c r="B232" s="157" t="s">
        <v>39</v>
      </c>
      <c r="C232" s="150" t="s">
        <v>17</v>
      </c>
      <c r="D232" s="150" t="s">
        <v>9</v>
      </c>
      <c r="E232" s="93" t="s">
        <v>344</v>
      </c>
      <c r="F232" s="156"/>
      <c r="G232" s="295">
        <f>G234</f>
        <v>60</v>
      </c>
      <c r="H232" s="295">
        <f>H234</f>
        <v>0</v>
      </c>
    </row>
    <row r="233" spans="1:8" ht="25.5" x14ac:dyDescent="0.2">
      <c r="A233" s="108" t="s">
        <v>415</v>
      </c>
      <c r="B233" s="157" t="s">
        <v>39</v>
      </c>
      <c r="C233" s="150" t="s">
        <v>17</v>
      </c>
      <c r="D233" s="150" t="s">
        <v>9</v>
      </c>
      <c r="E233" s="93" t="s">
        <v>344</v>
      </c>
      <c r="F233" s="157" t="s">
        <v>190</v>
      </c>
      <c r="G233" s="295">
        <f>G234</f>
        <v>60</v>
      </c>
      <c r="H233" s="295">
        <f>H234</f>
        <v>0</v>
      </c>
    </row>
    <row r="234" spans="1:8" ht="25.5" x14ac:dyDescent="0.2">
      <c r="A234" s="225" t="s">
        <v>416</v>
      </c>
      <c r="B234" s="154" t="s">
        <v>39</v>
      </c>
      <c r="C234" s="155" t="s">
        <v>17</v>
      </c>
      <c r="D234" s="155" t="s">
        <v>9</v>
      </c>
      <c r="E234" s="93" t="s">
        <v>344</v>
      </c>
      <c r="F234" s="154" t="s">
        <v>191</v>
      </c>
      <c r="G234" s="295">
        <f>G235</f>
        <v>60</v>
      </c>
      <c r="H234" s="295">
        <f>H235</f>
        <v>0</v>
      </c>
    </row>
    <row r="235" spans="1:8" ht="25.5" x14ac:dyDescent="0.2">
      <c r="A235" s="79" t="s">
        <v>421</v>
      </c>
      <c r="B235" s="94" t="s">
        <v>39</v>
      </c>
      <c r="C235" s="144" t="s">
        <v>17</v>
      </c>
      <c r="D235" s="144" t="s">
        <v>9</v>
      </c>
      <c r="E235" s="94" t="s">
        <v>344</v>
      </c>
      <c r="F235" s="94" t="s">
        <v>91</v>
      </c>
      <c r="G235" s="287">
        <v>60</v>
      </c>
      <c r="H235" s="287"/>
    </row>
    <row r="236" spans="1:8" ht="51" x14ac:dyDescent="0.2">
      <c r="A236" s="86" t="s">
        <v>504</v>
      </c>
      <c r="B236" s="157" t="s">
        <v>39</v>
      </c>
      <c r="C236" s="150" t="s">
        <v>17</v>
      </c>
      <c r="D236" s="150" t="s">
        <v>9</v>
      </c>
      <c r="E236" s="157" t="s">
        <v>464</v>
      </c>
      <c r="F236" s="157"/>
      <c r="G236" s="291">
        <f t="shared" ref="G236:H242" si="23">G237</f>
        <v>20000</v>
      </c>
      <c r="H236" s="291">
        <f t="shared" si="23"/>
        <v>0</v>
      </c>
    </row>
    <row r="237" spans="1:8" ht="25.5" x14ac:dyDescent="0.2">
      <c r="A237" s="165" t="s">
        <v>433</v>
      </c>
      <c r="B237" s="157" t="s">
        <v>39</v>
      </c>
      <c r="C237" s="150" t="s">
        <v>17</v>
      </c>
      <c r="D237" s="150" t="s">
        <v>9</v>
      </c>
      <c r="E237" s="157" t="s">
        <v>464</v>
      </c>
      <c r="F237" s="157" t="s">
        <v>199</v>
      </c>
      <c r="G237" s="291">
        <f t="shared" si="23"/>
        <v>20000</v>
      </c>
      <c r="H237" s="291">
        <f t="shared" si="23"/>
        <v>0</v>
      </c>
    </row>
    <row r="238" spans="1:8" ht="15" x14ac:dyDescent="0.2">
      <c r="A238" s="86" t="s">
        <v>201</v>
      </c>
      <c r="B238" s="157" t="s">
        <v>39</v>
      </c>
      <c r="C238" s="150" t="s">
        <v>17</v>
      </c>
      <c r="D238" s="150" t="s">
        <v>9</v>
      </c>
      <c r="E238" s="157" t="s">
        <v>464</v>
      </c>
      <c r="F238" s="157" t="s">
        <v>200</v>
      </c>
      <c r="G238" s="291">
        <f t="shared" si="23"/>
        <v>20000</v>
      </c>
      <c r="H238" s="291">
        <f t="shared" si="23"/>
        <v>0</v>
      </c>
    </row>
    <row r="239" spans="1:8" ht="25.5" x14ac:dyDescent="0.2">
      <c r="A239" s="69" t="s">
        <v>434</v>
      </c>
      <c r="B239" s="94" t="s">
        <v>39</v>
      </c>
      <c r="C239" s="144" t="s">
        <v>17</v>
      </c>
      <c r="D239" s="144" t="s">
        <v>9</v>
      </c>
      <c r="E239" s="94" t="s">
        <v>464</v>
      </c>
      <c r="F239" s="94" t="s">
        <v>166</v>
      </c>
      <c r="G239" s="287">
        <v>20000</v>
      </c>
      <c r="H239" s="287">
        <v>0</v>
      </c>
    </row>
    <row r="240" spans="1:8" ht="51" x14ac:dyDescent="0.2">
      <c r="A240" s="86" t="s">
        <v>505</v>
      </c>
      <c r="B240" s="157" t="s">
        <v>39</v>
      </c>
      <c r="C240" s="150" t="s">
        <v>17</v>
      </c>
      <c r="D240" s="150" t="s">
        <v>9</v>
      </c>
      <c r="E240" s="157" t="s">
        <v>498</v>
      </c>
      <c r="F240" s="157"/>
      <c r="G240" s="291">
        <f t="shared" si="23"/>
        <v>5000</v>
      </c>
      <c r="H240" s="291">
        <f t="shared" si="23"/>
        <v>0</v>
      </c>
    </row>
    <row r="241" spans="1:8" ht="25.5" x14ac:dyDescent="0.2">
      <c r="A241" s="165" t="s">
        <v>433</v>
      </c>
      <c r="B241" s="157" t="s">
        <v>39</v>
      </c>
      <c r="C241" s="150" t="s">
        <v>17</v>
      </c>
      <c r="D241" s="150" t="s">
        <v>9</v>
      </c>
      <c r="E241" s="157" t="s">
        <v>498</v>
      </c>
      <c r="F241" s="157" t="s">
        <v>199</v>
      </c>
      <c r="G241" s="291">
        <f t="shared" si="23"/>
        <v>5000</v>
      </c>
      <c r="H241" s="291">
        <f t="shared" si="23"/>
        <v>0</v>
      </c>
    </row>
    <row r="242" spans="1:8" ht="15" x14ac:dyDescent="0.2">
      <c r="A242" s="86" t="s">
        <v>201</v>
      </c>
      <c r="B242" s="157" t="s">
        <v>39</v>
      </c>
      <c r="C242" s="150" t="s">
        <v>17</v>
      </c>
      <c r="D242" s="150" t="s">
        <v>9</v>
      </c>
      <c r="E242" s="157" t="s">
        <v>498</v>
      </c>
      <c r="F242" s="157" t="s">
        <v>200</v>
      </c>
      <c r="G242" s="291">
        <f t="shared" si="23"/>
        <v>5000</v>
      </c>
      <c r="H242" s="291">
        <f t="shared" si="23"/>
        <v>0</v>
      </c>
    </row>
    <row r="243" spans="1:8" ht="25.5" x14ac:dyDescent="0.2">
      <c r="A243" s="69" t="s">
        <v>434</v>
      </c>
      <c r="B243" s="94" t="s">
        <v>39</v>
      </c>
      <c r="C243" s="144" t="s">
        <v>17</v>
      </c>
      <c r="D243" s="144" t="s">
        <v>9</v>
      </c>
      <c r="E243" s="94" t="s">
        <v>498</v>
      </c>
      <c r="F243" s="94" t="s">
        <v>166</v>
      </c>
      <c r="G243" s="287">
        <v>5000</v>
      </c>
      <c r="H243" s="287">
        <v>0</v>
      </c>
    </row>
    <row r="244" spans="1:8" ht="15" x14ac:dyDescent="0.2">
      <c r="A244" s="174" t="s">
        <v>157</v>
      </c>
      <c r="B244" s="93" t="s">
        <v>39</v>
      </c>
      <c r="C244" s="155" t="s">
        <v>17</v>
      </c>
      <c r="D244" s="155" t="s">
        <v>17</v>
      </c>
      <c r="E244" s="154"/>
      <c r="F244" s="154"/>
      <c r="G244" s="293">
        <f>G245</f>
        <v>8363.4</v>
      </c>
      <c r="H244" s="293">
        <f>H245</f>
        <v>8363.4</v>
      </c>
    </row>
    <row r="245" spans="1:8" ht="15" x14ac:dyDescent="0.2">
      <c r="A245" s="86" t="s">
        <v>162</v>
      </c>
      <c r="B245" s="93" t="s">
        <v>39</v>
      </c>
      <c r="C245" s="151" t="s">
        <v>17</v>
      </c>
      <c r="D245" s="151" t="s">
        <v>17</v>
      </c>
      <c r="E245" s="93" t="s">
        <v>161</v>
      </c>
      <c r="F245" s="93"/>
      <c r="G245" s="288">
        <f>G246+G254</f>
        <v>8363.4</v>
      </c>
      <c r="H245" s="288">
        <f>H246+H254</f>
        <v>8363.4</v>
      </c>
    </row>
    <row r="246" spans="1:8" ht="25.5" x14ac:dyDescent="0.2">
      <c r="A246" s="86" t="s">
        <v>233</v>
      </c>
      <c r="B246" s="321" t="s">
        <v>39</v>
      </c>
      <c r="C246" s="155" t="s">
        <v>17</v>
      </c>
      <c r="D246" s="155" t="s">
        <v>17</v>
      </c>
      <c r="E246" s="93" t="s">
        <v>234</v>
      </c>
      <c r="F246" s="93" t="s">
        <v>7</v>
      </c>
      <c r="G246" s="288">
        <f>G247+G250</f>
        <v>7684.3</v>
      </c>
      <c r="H246" s="288">
        <f>H247+H250</f>
        <v>7684.3</v>
      </c>
    </row>
    <row r="247" spans="1:8" ht="51" x14ac:dyDescent="0.2">
      <c r="A247" s="74" t="s">
        <v>437</v>
      </c>
      <c r="B247" s="321" t="s">
        <v>39</v>
      </c>
      <c r="C247" s="155" t="s">
        <v>17</v>
      </c>
      <c r="D247" s="155" t="s">
        <v>17</v>
      </c>
      <c r="E247" s="93" t="s">
        <v>234</v>
      </c>
      <c r="F247" s="93" t="s">
        <v>188</v>
      </c>
      <c r="G247" s="288">
        <f>G248</f>
        <v>6525</v>
      </c>
      <c r="H247" s="288">
        <f>H248</f>
        <v>6525</v>
      </c>
    </row>
    <row r="248" spans="1:8" ht="18.75" customHeight="1" x14ac:dyDescent="0.2">
      <c r="A248" s="5" t="s">
        <v>529</v>
      </c>
      <c r="B248" s="157" t="s">
        <v>39</v>
      </c>
      <c r="C248" s="155" t="s">
        <v>17</v>
      </c>
      <c r="D248" s="155" t="s">
        <v>17</v>
      </c>
      <c r="E248" s="93" t="s">
        <v>234</v>
      </c>
      <c r="F248" s="11" t="s">
        <v>528</v>
      </c>
      <c r="G248" s="288">
        <f>G249</f>
        <v>6525</v>
      </c>
      <c r="H248" s="288">
        <f>H249</f>
        <v>6525</v>
      </c>
    </row>
    <row r="249" spans="1:8" ht="28.5" customHeight="1" x14ac:dyDescent="0.2">
      <c r="A249" s="75" t="s">
        <v>531</v>
      </c>
      <c r="B249" s="94" t="s">
        <v>39</v>
      </c>
      <c r="C249" s="144" t="s">
        <v>17</v>
      </c>
      <c r="D249" s="144" t="s">
        <v>17</v>
      </c>
      <c r="E249" s="94" t="s">
        <v>234</v>
      </c>
      <c r="F249" s="66" t="s">
        <v>530</v>
      </c>
      <c r="G249" s="287">
        <f>5011.5+1513.5</f>
        <v>6525</v>
      </c>
      <c r="H249" s="287">
        <f>5011.5+1513.5</f>
        <v>6525</v>
      </c>
    </row>
    <row r="250" spans="1:8" ht="25.5" x14ac:dyDescent="0.2">
      <c r="A250" s="108" t="s">
        <v>415</v>
      </c>
      <c r="B250" s="157" t="s">
        <v>39</v>
      </c>
      <c r="C250" s="155" t="s">
        <v>17</v>
      </c>
      <c r="D250" s="155" t="s">
        <v>17</v>
      </c>
      <c r="E250" s="93" t="s">
        <v>234</v>
      </c>
      <c r="F250" s="93" t="s">
        <v>190</v>
      </c>
      <c r="G250" s="288">
        <f>G251</f>
        <v>1159.3</v>
      </c>
      <c r="H250" s="288">
        <f>H251</f>
        <v>1159.3</v>
      </c>
    </row>
    <row r="251" spans="1:8" ht="25.5" x14ac:dyDescent="0.2">
      <c r="A251" s="225" t="s">
        <v>416</v>
      </c>
      <c r="B251" s="157" t="s">
        <v>39</v>
      </c>
      <c r="C251" s="155" t="s">
        <v>17</v>
      </c>
      <c r="D251" s="155" t="s">
        <v>17</v>
      </c>
      <c r="E251" s="93" t="s">
        <v>234</v>
      </c>
      <c r="F251" s="93" t="s">
        <v>191</v>
      </c>
      <c r="G251" s="288">
        <f>G252+G253</f>
        <v>1159.3</v>
      </c>
      <c r="H251" s="288">
        <f>H252+H253</f>
        <v>1159.3</v>
      </c>
    </row>
    <row r="252" spans="1:8" ht="25.5" x14ac:dyDescent="0.2">
      <c r="A252" s="110" t="s">
        <v>121</v>
      </c>
      <c r="B252" s="94" t="s">
        <v>39</v>
      </c>
      <c r="C252" s="144" t="s">
        <v>17</v>
      </c>
      <c r="D252" s="144" t="s">
        <v>17</v>
      </c>
      <c r="E252" s="94" t="s">
        <v>234</v>
      </c>
      <c r="F252" s="94" t="s">
        <v>122</v>
      </c>
      <c r="G252" s="68">
        <v>127.2</v>
      </c>
      <c r="H252" s="68">
        <v>127.2</v>
      </c>
    </row>
    <row r="253" spans="1:8" ht="25.5" x14ac:dyDescent="0.2">
      <c r="A253" s="79" t="s">
        <v>421</v>
      </c>
      <c r="B253" s="94" t="s">
        <v>39</v>
      </c>
      <c r="C253" s="144" t="s">
        <v>17</v>
      </c>
      <c r="D253" s="144" t="s">
        <v>17</v>
      </c>
      <c r="E253" s="94" t="s">
        <v>234</v>
      </c>
      <c r="F253" s="94" t="s">
        <v>91</v>
      </c>
      <c r="G253" s="68">
        <v>1032.0999999999999</v>
      </c>
      <c r="H253" s="68">
        <v>1032.0999999999999</v>
      </c>
    </row>
    <row r="254" spans="1:8" ht="118.5" customHeight="1" x14ac:dyDescent="0.2">
      <c r="A254" s="228" t="s">
        <v>468</v>
      </c>
      <c r="B254" s="93" t="s">
        <v>39</v>
      </c>
      <c r="C254" s="150" t="s">
        <v>17</v>
      </c>
      <c r="D254" s="150" t="s">
        <v>17</v>
      </c>
      <c r="E254" s="93" t="s">
        <v>455</v>
      </c>
      <c r="F254" s="93" t="s">
        <v>7</v>
      </c>
      <c r="G254" s="291">
        <f>G255+G258</f>
        <v>679.09999999999991</v>
      </c>
      <c r="H254" s="291">
        <f>H255+H258</f>
        <v>679.09999999999991</v>
      </c>
    </row>
    <row r="255" spans="1:8" ht="51" x14ac:dyDescent="0.2">
      <c r="A255" s="74" t="s">
        <v>437</v>
      </c>
      <c r="B255" s="93" t="s">
        <v>39</v>
      </c>
      <c r="C255" s="150" t="s">
        <v>17</v>
      </c>
      <c r="D255" s="150" t="s">
        <v>17</v>
      </c>
      <c r="E255" s="93" t="s">
        <v>455</v>
      </c>
      <c r="F255" s="93" t="s">
        <v>188</v>
      </c>
      <c r="G255" s="291">
        <f>G256</f>
        <v>662.59999999999991</v>
      </c>
      <c r="H255" s="291">
        <f>H256</f>
        <v>662.59999999999991</v>
      </c>
    </row>
    <row r="256" spans="1:8" ht="25.5" x14ac:dyDescent="0.2">
      <c r="A256" s="228" t="s">
        <v>189</v>
      </c>
      <c r="B256" s="93" t="s">
        <v>39</v>
      </c>
      <c r="C256" s="150" t="s">
        <v>17</v>
      </c>
      <c r="D256" s="150" t="s">
        <v>17</v>
      </c>
      <c r="E256" s="93" t="s">
        <v>455</v>
      </c>
      <c r="F256" s="93" t="s">
        <v>187</v>
      </c>
      <c r="G256" s="291">
        <f>G257</f>
        <v>662.59999999999991</v>
      </c>
      <c r="H256" s="291">
        <f>H257</f>
        <v>662.59999999999991</v>
      </c>
    </row>
    <row r="257" spans="1:9" ht="25.5" x14ac:dyDescent="0.2">
      <c r="A257" s="75" t="s">
        <v>424</v>
      </c>
      <c r="B257" s="94" t="s">
        <v>39</v>
      </c>
      <c r="C257" s="144" t="s">
        <v>17</v>
      </c>
      <c r="D257" s="144" t="s">
        <v>17</v>
      </c>
      <c r="E257" s="94" t="s">
        <v>455</v>
      </c>
      <c r="F257" s="94" t="s">
        <v>92</v>
      </c>
      <c r="G257" s="287">
        <f>508.9+153.7</f>
        <v>662.59999999999991</v>
      </c>
      <c r="H257" s="287">
        <f>508.9+153.7</f>
        <v>662.59999999999991</v>
      </c>
    </row>
    <row r="258" spans="1:9" ht="25.5" x14ac:dyDescent="0.2">
      <c r="A258" s="108" t="s">
        <v>415</v>
      </c>
      <c r="B258" s="93" t="s">
        <v>39</v>
      </c>
      <c r="C258" s="150" t="s">
        <v>17</v>
      </c>
      <c r="D258" s="150" t="s">
        <v>17</v>
      </c>
      <c r="E258" s="93" t="s">
        <v>455</v>
      </c>
      <c r="F258" s="93" t="s">
        <v>190</v>
      </c>
      <c r="G258" s="288">
        <f>G259</f>
        <v>16.5</v>
      </c>
      <c r="H258" s="288">
        <f>H259</f>
        <v>16.5</v>
      </c>
    </row>
    <row r="259" spans="1:9" ht="25.5" x14ac:dyDescent="0.2">
      <c r="A259" s="108" t="s">
        <v>526</v>
      </c>
      <c r="B259" s="93" t="s">
        <v>39</v>
      </c>
      <c r="C259" s="150" t="s">
        <v>17</v>
      </c>
      <c r="D259" s="150" t="s">
        <v>17</v>
      </c>
      <c r="E259" s="93" t="s">
        <v>455</v>
      </c>
      <c r="F259" s="93" t="s">
        <v>191</v>
      </c>
      <c r="G259" s="288">
        <f>G260+G261</f>
        <v>16.5</v>
      </c>
      <c r="H259" s="288">
        <f>H260+H261</f>
        <v>16.5</v>
      </c>
    </row>
    <row r="260" spans="1:9" ht="25.5" x14ac:dyDescent="0.2">
      <c r="A260" s="163" t="s">
        <v>121</v>
      </c>
      <c r="B260" s="94" t="s">
        <v>39</v>
      </c>
      <c r="C260" s="144" t="s">
        <v>17</v>
      </c>
      <c r="D260" s="144" t="s">
        <v>17</v>
      </c>
      <c r="E260" s="94" t="s">
        <v>455</v>
      </c>
      <c r="F260" s="94" t="s">
        <v>122</v>
      </c>
      <c r="G260" s="287">
        <f>8.5</f>
        <v>8.5</v>
      </c>
      <c r="H260" s="287">
        <f>8.5</f>
        <v>8.5</v>
      </c>
    </row>
    <row r="261" spans="1:9" ht="25.5" x14ac:dyDescent="0.2">
      <c r="A261" s="79" t="s">
        <v>421</v>
      </c>
      <c r="B261" s="94" t="s">
        <v>39</v>
      </c>
      <c r="C261" s="144" t="s">
        <v>17</v>
      </c>
      <c r="D261" s="144" t="s">
        <v>17</v>
      </c>
      <c r="E261" s="94" t="s">
        <v>455</v>
      </c>
      <c r="F261" s="94" t="s">
        <v>91</v>
      </c>
      <c r="G261" s="287">
        <f>16.5-G260</f>
        <v>8</v>
      </c>
      <c r="H261" s="287">
        <f>16.5-H260</f>
        <v>8</v>
      </c>
    </row>
    <row r="262" spans="1:9" ht="15" x14ac:dyDescent="0.2">
      <c r="A262" s="216" t="s">
        <v>72</v>
      </c>
      <c r="B262" s="322" t="s">
        <v>39</v>
      </c>
      <c r="C262" s="257">
        <v>8</v>
      </c>
      <c r="D262" s="257">
        <v>0</v>
      </c>
      <c r="E262" s="264" t="s">
        <v>7</v>
      </c>
      <c r="F262" s="148" t="s">
        <v>7</v>
      </c>
      <c r="G262" s="296">
        <f>G263</f>
        <v>0</v>
      </c>
      <c r="H262" s="296">
        <f>H263</f>
        <v>17894.7</v>
      </c>
    </row>
    <row r="263" spans="1:9" ht="15" x14ac:dyDescent="0.2">
      <c r="A263" s="86" t="s">
        <v>32</v>
      </c>
      <c r="B263" s="93" t="s">
        <v>39</v>
      </c>
      <c r="C263" s="140">
        <v>8</v>
      </c>
      <c r="D263" s="140">
        <v>1</v>
      </c>
      <c r="E263" s="93" t="s">
        <v>7</v>
      </c>
      <c r="F263" s="93" t="s">
        <v>7</v>
      </c>
      <c r="G263" s="288">
        <f>G264</f>
        <v>0</v>
      </c>
      <c r="H263" s="288">
        <f>H264</f>
        <v>17894.7</v>
      </c>
    </row>
    <row r="264" spans="1:9" ht="15" x14ac:dyDescent="0.2">
      <c r="A264" s="86" t="s">
        <v>162</v>
      </c>
      <c r="B264" s="93" t="s">
        <v>39</v>
      </c>
      <c r="C264" s="140">
        <v>8</v>
      </c>
      <c r="D264" s="140">
        <v>1</v>
      </c>
      <c r="E264" s="93" t="s">
        <v>161</v>
      </c>
      <c r="F264" s="93"/>
      <c r="G264" s="288">
        <f>G265+G269</f>
        <v>0</v>
      </c>
      <c r="H264" s="288">
        <f>H265+H269</f>
        <v>17894.7</v>
      </c>
      <c r="I264" s="324"/>
    </row>
    <row r="265" spans="1:9" ht="25.5" x14ac:dyDescent="0.2">
      <c r="A265" s="165" t="s">
        <v>547</v>
      </c>
      <c r="B265" s="93" t="s">
        <v>39</v>
      </c>
      <c r="C265" s="150" t="s">
        <v>23</v>
      </c>
      <c r="D265" s="150" t="s">
        <v>8</v>
      </c>
      <c r="E265" s="93" t="s">
        <v>463</v>
      </c>
      <c r="F265" s="154"/>
      <c r="G265" s="293">
        <f>G266</f>
        <v>0</v>
      </c>
      <c r="H265" s="293">
        <f>H266</f>
        <v>17000</v>
      </c>
    </row>
    <row r="266" spans="1:9" ht="25.5" x14ac:dyDescent="0.2">
      <c r="A266" s="165" t="s">
        <v>433</v>
      </c>
      <c r="B266" s="93" t="s">
        <v>39</v>
      </c>
      <c r="C266" s="150" t="s">
        <v>23</v>
      </c>
      <c r="D266" s="150" t="s">
        <v>8</v>
      </c>
      <c r="E266" s="93" t="s">
        <v>463</v>
      </c>
      <c r="F266" s="93" t="s">
        <v>199</v>
      </c>
      <c r="G266" s="288">
        <f t="shared" ref="G266:H267" si="24">G267</f>
        <v>0</v>
      </c>
      <c r="H266" s="288">
        <f t="shared" si="24"/>
        <v>17000</v>
      </c>
    </row>
    <row r="267" spans="1:9" ht="15" x14ac:dyDescent="0.2">
      <c r="A267" s="86" t="s">
        <v>201</v>
      </c>
      <c r="B267" s="93" t="s">
        <v>39</v>
      </c>
      <c r="C267" s="150" t="s">
        <v>23</v>
      </c>
      <c r="D267" s="150" t="s">
        <v>8</v>
      </c>
      <c r="E267" s="93" t="s">
        <v>463</v>
      </c>
      <c r="F267" s="93" t="s">
        <v>200</v>
      </c>
      <c r="G267" s="288">
        <f t="shared" si="24"/>
        <v>0</v>
      </c>
      <c r="H267" s="288">
        <f t="shared" si="24"/>
        <v>17000</v>
      </c>
    </row>
    <row r="268" spans="1:9" ht="25.5" x14ac:dyDescent="0.2">
      <c r="A268" s="160" t="s">
        <v>434</v>
      </c>
      <c r="B268" s="94" t="s">
        <v>39</v>
      </c>
      <c r="C268" s="144" t="s">
        <v>23</v>
      </c>
      <c r="D268" s="144" t="s">
        <v>8</v>
      </c>
      <c r="E268" s="94" t="s">
        <v>463</v>
      </c>
      <c r="F268" s="94" t="s">
        <v>166</v>
      </c>
      <c r="G268" s="287">
        <v>0</v>
      </c>
      <c r="H268" s="287">
        <v>17000</v>
      </c>
    </row>
    <row r="269" spans="1:9" ht="25.5" x14ac:dyDescent="0.2">
      <c r="A269" s="165" t="s">
        <v>559</v>
      </c>
      <c r="B269" s="93" t="s">
        <v>39</v>
      </c>
      <c r="C269" s="150" t="s">
        <v>23</v>
      </c>
      <c r="D269" s="150" t="s">
        <v>8</v>
      </c>
      <c r="E269" s="93" t="s">
        <v>548</v>
      </c>
      <c r="F269" s="154"/>
      <c r="G269" s="293">
        <f t="shared" ref="G269:H270" si="25">G270</f>
        <v>0</v>
      </c>
      <c r="H269" s="293">
        <f t="shared" si="25"/>
        <v>894.7</v>
      </c>
    </row>
    <row r="270" spans="1:9" ht="25.5" x14ac:dyDescent="0.2">
      <c r="A270" s="165" t="s">
        <v>433</v>
      </c>
      <c r="B270" s="93" t="s">
        <v>39</v>
      </c>
      <c r="C270" s="150" t="s">
        <v>23</v>
      </c>
      <c r="D270" s="150" t="s">
        <v>8</v>
      </c>
      <c r="E270" s="93" t="s">
        <v>548</v>
      </c>
      <c r="F270" s="93" t="s">
        <v>199</v>
      </c>
      <c r="G270" s="288">
        <f t="shared" si="25"/>
        <v>0</v>
      </c>
      <c r="H270" s="288">
        <f t="shared" si="25"/>
        <v>894.7</v>
      </c>
    </row>
    <row r="271" spans="1:9" ht="15" x14ac:dyDescent="0.2">
      <c r="A271" s="86" t="s">
        <v>201</v>
      </c>
      <c r="B271" s="93" t="s">
        <v>39</v>
      </c>
      <c r="C271" s="150" t="s">
        <v>23</v>
      </c>
      <c r="D271" s="150" t="s">
        <v>8</v>
      </c>
      <c r="E271" s="93" t="s">
        <v>548</v>
      </c>
      <c r="F271" s="93" t="s">
        <v>200</v>
      </c>
      <c r="G271" s="288">
        <f>G272</f>
        <v>0</v>
      </c>
      <c r="H271" s="288">
        <f>H272</f>
        <v>894.7</v>
      </c>
    </row>
    <row r="272" spans="1:9" ht="25.5" x14ac:dyDescent="0.2">
      <c r="A272" s="160" t="s">
        <v>434</v>
      </c>
      <c r="B272" s="94" t="s">
        <v>39</v>
      </c>
      <c r="C272" s="144" t="s">
        <v>23</v>
      </c>
      <c r="D272" s="144" t="s">
        <v>8</v>
      </c>
      <c r="E272" s="94" t="s">
        <v>548</v>
      </c>
      <c r="F272" s="94" t="s">
        <v>166</v>
      </c>
      <c r="G272" s="287">
        <v>0</v>
      </c>
      <c r="H272" s="287">
        <v>894.7</v>
      </c>
    </row>
    <row r="273" spans="1:12" ht="15" x14ac:dyDescent="0.2">
      <c r="A273" s="216" t="s">
        <v>55</v>
      </c>
      <c r="B273" s="322" t="s">
        <v>39</v>
      </c>
      <c r="C273" s="261" t="s">
        <v>15</v>
      </c>
      <c r="D273" s="261" t="s">
        <v>58</v>
      </c>
      <c r="E273" s="148" t="s">
        <v>7</v>
      </c>
      <c r="F273" s="148" t="s">
        <v>7</v>
      </c>
      <c r="G273" s="296">
        <f>G274+G283+G307</f>
        <v>34653.399999999994</v>
      </c>
      <c r="H273" s="296">
        <f>H274+H283+H307</f>
        <v>34637.399999999994</v>
      </c>
    </row>
    <row r="274" spans="1:12" ht="15" x14ac:dyDescent="0.2">
      <c r="A274" s="86" t="s">
        <v>26</v>
      </c>
      <c r="B274" s="93" t="s">
        <v>39</v>
      </c>
      <c r="C274" s="151" t="s">
        <v>15</v>
      </c>
      <c r="D274" s="151" t="s">
        <v>8</v>
      </c>
      <c r="E274" s="93" t="s">
        <v>7</v>
      </c>
      <c r="F274" s="93" t="s">
        <v>7</v>
      </c>
      <c r="G274" s="288">
        <f>G277</f>
        <v>5377.8</v>
      </c>
      <c r="H274" s="288">
        <f>H277</f>
        <v>5377.8</v>
      </c>
    </row>
    <row r="275" spans="1:12" ht="15" x14ac:dyDescent="0.2">
      <c r="A275" s="86" t="s">
        <v>162</v>
      </c>
      <c r="B275" s="93" t="s">
        <v>39</v>
      </c>
      <c r="C275" s="151" t="s">
        <v>15</v>
      </c>
      <c r="D275" s="151" t="s">
        <v>8</v>
      </c>
      <c r="E275" s="93" t="s">
        <v>161</v>
      </c>
      <c r="F275" s="93"/>
      <c r="G275" s="288">
        <f>G277</f>
        <v>5377.8</v>
      </c>
      <c r="H275" s="288">
        <f>H277</f>
        <v>5377.8</v>
      </c>
    </row>
    <row r="276" spans="1:12" ht="25.5" x14ac:dyDescent="0.2">
      <c r="A276" s="86" t="s">
        <v>325</v>
      </c>
      <c r="B276" s="93" t="s">
        <v>39</v>
      </c>
      <c r="C276" s="151" t="s">
        <v>15</v>
      </c>
      <c r="D276" s="151" t="s">
        <v>8</v>
      </c>
      <c r="E276" s="93" t="s">
        <v>324</v>
      </c>
      <c r="F276" s="93"/>
      <c r="G276" s="288">
        <f t="shared" ref="G276:H277" si="26">G277</f>
        <v>5377.8</v>
      </c>
      <c r="H276" s="288">
        <f t="shared" si="26"/>
        <v>5377.8</v>
      </c>
    </row>
    <row r="277" spans="1:12" ht="15" x14ac:dyDescent="0.2">
      <c r="A277" s="86" t="s">
        <v>36</v>
      </c>
      <c r="B277" s="93" t="s">
        <v>39</v>
      </c>
      <c r="C277" s="151" t="s">
        <v>15</v>
      </c>
      <c r="D277" s="151" t="s">
        <v>8</v>
      </c>
      <c r="E277" s="93" t="s">
        <v>365</v>
      </c>
      <c r="F277" s="93" t="s">
        <v>7</v>
      </c>
      <c r="G277" s="288">
        <f t="shared" si="26"/>
        <v>5377.8</v>
      </c>
      <c r="H277" s="288">
        <f t="shared" si="26"/>
        <v>5377.8</v>
      </c>
    </row>
    <row r="278" spans="1:12" ht="25.5" x14ac:dyDescent="0.2">
      <c r="A278" s="86" t="s">
        <v>400</v>
      </c>
      <c r="B278" s="93" t="s">
        <v>39</v>
      </c>
      <c r="C278" s="151" t="s">
        <v>15</v>
      </c>
      <c r="D278" s="151" t="s">
        <v>8</v>
      </c>
      <c r="E278" s="93" t="s">
        <v>365</v>
      </c>
      <c r="F278" s="93" t="s">
        <v>196</v>
      </c>
      <c r="G278" s="288">
        <f>G279+G281</f>
        <v>5377.8</v>
      </c>
      <c r="H278" s="288">
        <f>H279+H281</f>
        <v>5377.8</v>
      </c>
      <c r="I278" s="16">
        <f>G280+G294+G495</f>
        <v>5847.8</v>
      </c>
      <c r="J278" s="16">
        <f>H280+H294+H495</f>
        <v>5847.8</v>
      </c>
      <c r="K278" s="16">
        <f>I280+I294+I495</f>
        <v>492.8</v>
      </c>
      <c r="L278" s="16">
        <f>J280+J294+J495</f>
        <v>492.8</v>
      </c>
    </row>
    <row r="279" spans="1:12" ht="15" x14ac:dyDescent="0.2">
      <c r="A279" s="86" t="s">
        <v>198</v>
      </c>
      <c r="B279" s="93" t="s">
        <v>39</v>
      </c>
      <c r="C279" s="151" t="s">
        <v>15</v>
      </c>
      <c r="D279" s="151" t="s">
        <v>8</v>
      </c>
      <c r="E279" s="93" t="s">
        <v>365</v>
      </c>
      <c r="F279" s="93" t="s">
        <v>197</v>
      </c>
      <c r="G279" s="288">
        <f>G280</f>
        <v>5355</v>
      </c>
      <c r="H279" s="288">
        <f>H280</f>
        <v>5355</v>
      </c>
    </row>
    <row r="280" spans="1:12" ht="15" x14ac:dyDescent="0.2">
      <c r="A280" s="160" t="s">
        <v>169</v>
      </c>
      <c r="B280" s="94" t="s">
        <v>39</v>
      </c>
      <c r="C280" s="144" t="s">
        <v>15</v>
      </c>
      <c r="D280" s="144" t="s">
        <v>8</v>
      </c>
      <c r="E280" s="94" t="s">
        <v>365</v>
      </c>
      <c r="F280" s="94" t="s">
        <v>110</v>
      </c>
      <c r="G280" s="287">
        <v>5355</v>
      </c>
      <c r="H280" s="287">
        <v>5355</v>
      </c>
    </row>
    <row r="281" spans="1:12" ht="25.5" x14ac:dyDescent="0.2">
      <c r="A281" s="161" t="s">
        <v>206</v>
      </c>
      <c r="B281" s="93" t="s">
        <v>39</v>
      </c>
      <c r="C281" s="151" t="s">
        <v>15</v>
      </c>
      <c r="D281" s="151" t="s">
        <v>8</v>
      </c>
      <c r="E281" s="93" t="s">
        <v>365</v>
      </c>
      <c r="F281" s="93" t="s">
        <v>203</v>
      </c>
      <c r="G281" s="288">
        <f>G282</f>
        <v>22.8</v>
      </c>
      <c r="H281" s="288">
        <f>H282</f>
        <v>22.8</v>
      </c>
    </row>
    <row r="282" spans="1:12" ht="25.5" x14ac:dyDescent="0.2">
      <c r="A282" s="160" t="s">
        <v>170</v>
      </c>
      <c r="B282" s="94" t="s">
        <v>39</v>
      </c>
      <c r="C282" s="144" t="s">
        <v>15</v>
      </c>
      <c r="D282" s="144" t="s">
        <v>8</v>
      </c>
      <c r="E282" s="94" t="s">
        <v>365</v>
      </c>
      <c r="F282" s="94" t="s">
        <v>109</v>
      </c>
      <c r="G282" s="287">
        <v>22.8</v>
      </c>
      <c r="H282" s="287">
        <v>22.8</v>
      </c>
    </row>
    <row r="283" spans="1:12" ht="15" x14ac:dyDescent="0.2">
      <c r="A283" s="86" t="s">
        <v>30</v>
      </c>
      <c r="B283" s="93" t="s">
        <v>39</v>
      </c>
      <c r="C283" s="151" t="s">
        <v>15</v>
      </c>
      <c r="D283" s="151" t="s">
        <v>9</v>
      </c>
      <c r="E283" s="93" t="s">
        <v>7</v>
      </c>
      <c r="F283" s="93" t="s">
        <v>7</v>
      </c>
      <c r="G283" s="288">
        <f>G284</f>
        <v>3043.4000000000005</v>
      </c>
      <c r="H283" s="293">
        <f>H284</f>
        <v>2679.2000000000003</v>
      </c>
    </row>
    <row r="284" spans="1:12" ht="15" x14ac:dyDescent="0.2">
      <c r="A284" s="86" t="s">
        <v>162</v>
      </c>
      <c r="B284" s="93" t="s">
        <v>39</v>
      </c>
      <c r="C284" s="151" t="s">
        <v>15</v>
      </c>
      <c r="D284" s="151" t="s">
        <v>9</v>
      </c>
      <c r="E284" s="93" t="s">
        <v>161</v>
      </c>
      <c r="F284" s="93"/>
      <c r="G284" s="288">
        <f>G285+G290+G297+G300</f>
        <v>3043.4000000000005</v>
      </c>
      <c r="H284" s="288">
        <f>H285+H290+H297+H300</f>
        <v>2679.2000000000003</v>
      </c>
    </row>
    <row r="285" spans="1:12" ht="51" x14ac:dyDescent="0.2">
      <c r="A285" s="162" t="s">
        <v>469</v>
      </c>
      <c r="B285" s="93" t="s">
        <v>39</v>
      </c>
      <c r="C285" s="151" t="s">
        <v>15</v>
      </c>
      <c r="D285" s="151" t="s">
        <v>9</v>
      </c>
      <c r="E285" s="93" t="s">
        <v>364</v>
      </c>
      <c r="F285" s="93"/>
      <c r="G285" s="288">
        <f t="shared" ref="G285:H287" si="27">G286</f>
        <v>2272.3000000000002</v>
      </c>
      <c r="H285" s="288">
        <f t="shared" si="27"/>
        <v>2271.9</v>
      </c>
    </row>
    <row r="286" spans="1:12" ht="15" x14ac:dyDescent="0.2">
      <c r="A286" s="86" t="s">
        <v>427</v>
      </c>
      <c r="B286" s="93" t="s">
        <v>39</v>
      </c>
      <c r="C286" s="151" t="s">
        <v>15</v>
      </c>
      <c r="D286" s="151" t="s">
        <v>9</v>
      </c>
      <c r="E286" s="93" t="s">
        <v>364</v>
      </c>
      <c r="F286" s="93" t="s">
        <v>196</v>
      </c>
      <c r="G286" s="288">
        <f t="shared" si="27"/>
        <v>2272.3000000000002</v>
      </c>
      <c r="H286" s="288">
        <f t="shared" si="27"/>
        <v>2271.9</v>
      </c>
    </row>
    <row r="287" spans="1:12" ht="25.5" x14ac:dyDescent="0.2">
      <c r="A287" s="86" t="s">
        <v>206</v>
      </c>
      <c r="B287" s="93" t="s">
        <v>39</v>
      </c>
      <c r="C287" s="151" t="s">
        <v>15</v>
      </c>
      <c r="D287" s="151" t="s">
        <v>9</v>
      </c>
      <c r="E287" s="93" t="s">
        <v>364</v>
      </c>
      <c r="F287" s="93" t="s">
        <v>203</v>
      </c>
      <c r="G287" s="288">
        <f t="shared" si="27"/>
        <v>2272.3000000000002</v>
      </c>
      <c r="H287" s="288">
        <f t="shared" si="27"/>
        <v>2271.9</v>
      </c>
    </row>
    <row r="288" spans="1:12" ht="25.5" x14ac:dyDescent="0.2">
      <c r="A288" s="86" t="s">
        <v>404</v>
      </c>
      <c r="B288" s="93" t="s">
        <v>39</v>
      </c>
      <c r="C288" s="151" t="s">
        <v>15</v>
      </c>
      <c r="D288" s="151" t="s">
        <v>9</v>
      </c>
      <c r="E288" s="93" t="s">
        <v>364</v>
      </c>
      <c r="F288" s="93" t="s">
        <v>120</v>
      </c>
      <c r="G288" s="288">
        <f t="shared" ref="G288:H288" si="28">G289</f>
        <v>2272.3000000000002</v>
      </c>
      <c r="H288" s="288">
        <f t="shared" si="28"/>
        <v>2271.9</v>
      </c>
    </row>
    <row r="289" spans="1:11" ht="15" x14ac:dyDescent="0.2">
      <c r="A289" s="163" t="s">
        <v>90</v>
      </c>
      <c r="B289" s="94" t="s">
        <v>39</v>
      </c>
      <c r="C289" s="144" t="s">
        <v>15</v>
      </c>
      <c r="D289" s="144" t="s">
        <v>9</v>
      </c>
      <c r="E289" s="94" t="s">
        <v>364</v>
      </c>
      <c r="F289" s="94" t="s">
        <v>120</v>
      </c>
      <c r="G289" s="287">
        <v>2272.3000000000002</v>
      </c>
      <c r="H289" s="287">
        <v>2271.9</v>
      </c>
    </row>
    <row r="290" spans="1:11" ht="15" x14ac:dyDescent="0.2">
      <c r="A290" s="86" t="s">
        <v>367</v>
      </c>
      <c r="B290" s="93" t="s">
        <v>39</v>
      </c>
      <c r="C290" s="151" t="s">
        <v>15</v>
      </c>
      <c r="D290" s="151" t="s">
        <v>9</v>
      </c>
      <c r="E290" s="93" t="s">
        <v>366</v>
      </c>
      <c r="F290" s="93"/>
      <c r="G290" s="288">
        <f>G291</f>
        <v>379.9</v>
      </c>
      <c r="H290" s="288">
        <f>H291</f>
        <v>379.9</v>
      </c>
    </row>
    <row r="291" spans="1:11" ht="38.25" x14ac:dyDescent="0.2">
      <c r="A291" s="86" t="s">
        <v>513</v>
      </c>
      <c r="B291" s="93" t="s">
        <v>39</v>
      </c>
      <c r="C291" s="151" t="s">
        <v>15</v>
      </c>
      <c r="D291" s="151" t="s">
        <v>9</v>
      </c>
      <c r="E291" s="93" t="s">
        <v>368</v>
      </c>
      <c r="F291" s="93"/>
      <c r="G291" s="288">
        <f>G294+G296</f>
        <v>379.9</v>
      </c>
      <c r="H291" s="288">
        <f>H294+H296</f>
        <v>379.9</v>
      </c>
    </row>
    <row r="292" spans="1:11" ht="15" x14ac:dyDescent="0.2">
      <c r="A292" s="86" t="s">
        <v>427</v>
      </c>
      <c r="B292" s="93" t="s">
        <v>39</v>
      </c>
      <c r="C292" s="151" t="s">
        <v>15</v>
      </c>
      <c r="D292" s="151" t="s">
        <v>9</v>
      </c>
      <c r="E292" s="93" t="s">
        <v>368</v>
      </c>
      <c r="F292" s="93" t="s">
        <v>196</v>
      </c>
      <c r="G292" s="288">
        <f>G295+G293</f>
        <v>379.9</v>
      </c>
      <c r="H292" s="288">
        <f>H295+H293</f>
        <v>379.9</v>
      </c>
    </row>
    <row r="293" spans="1:11" ht="15" x14ac:dyDescent="0.2">
      <c r="A293" s="86" t="s">
        <v>198</v>
      </c>
      <c r="B293" s="93" t="s">
        <v>39</v>
      </c>
      <c r="C293" s="151" t="s">
        <v>15</v>
      </c>
      <c r="D293" s="151" t="s">
        <v>9</v>
      </c>
      <c r="E293" s="93" t="s">
        <v>368</v>
      </c>
      <c r="F293" s="93" t="s">
        <v>197</v>
      </c>
      <c r="G293" s="288">
        <f>G294</f>
        <v>378</v>
      </c>
      <c r="H293" s="288">
        <f>H294</f>
        <v>378</v>
      </c>
    </row>
    <row r="294" spans="1:11" ht="25.5" x14ac:dyDescent="0.2">
      <c r="A294" s="163" t="s">
        <v>428</v>
      </c>
      <c r="B294" s="94" t="s">
        <v>39</v>
      </c>
      <c r="C294" s="144" t="s">
        <v>15</v>
      </c>
      <c r="D294" s="144" t="s">
        <v>9</v>
      </c>
      <c r="E294" s="94" t="s">
        <v>368</v>
      </c>
      <c r="F294" s="94" t="s">
        <v>401</v>
      </c>
      <c r="G294" s="287">
        <v>378</v>
      </c>
      <c r="H294" s="287">
        <v>378</v>
      </c>
      <c r="I294" s="16">
        <f>G294+G495</f>
        <v>492.8</v>
      </c>
      <c r="J294" s="16">
        <f>H294+H495</f>
        <v>492.8</v>
      </c>
      <c r="K294" s="16">
        <f>I294+I495</f>
        <v>492.8</v>
      </c>
    </row>
    <row r="295" spans="1:11" ht="25.5" x14ac:dyDescent="0.2">
      <c r="A295" s="86" t="s">
        <v>206</v>
      </c>
      <c r="B295" s="93" t="s">
        <v>39</v>
      </c>
      <c r="C295" s="151" t="s">
        <v>15</v>
      </c>
      <c r="D295" s="151" t="s">
        <v>9</v>
      </c>
      <c r="E295" s="93" t="s">
        <v>368</v>
      </c>
      <c r="F295" s="93" t="s">
        <v>203</v>
      </c>
      <c r="G295" s="288">
        <f>G296</f>
        <v>1.9</v>
      </c>
      <c r="H295" s="288">
        <f>H296</f>
        <v>1.9</v>
      </c>
    </row>
    <row r="296" spans="1:11" ht="25.5" x14ac:dyDescent="0.2">
      <c r="A296" s="160" t="s">
        <v>170</v>
      </c>
      <c r="B296" s="94" t="s">
        <v>39</v>
      </c>
      <c r="C296" s="144" t="s">
        <v>15</v>
      </c>
      <c r="D296" s="144" t="s">
        <v>9</v>
      </c>
      <c r="E296" s="94" t="s">
        <v>368</v>
      </c>
      <c r="F296" s="94" t="s">
        <v>109</v>
      </c>
      <c r="G296" s="287">
        <v>1.9</v>
      </c>
      <c r="H296" s="287">
        <v>1.9</v>
      </c>
    </row>
    <row r="297" spans="1:11" ht="51" x14ac:dyDescent="0.2">
      <c r="A297" s="86" t="s">
        <v>500</v>
      </c>
      <c r="B297" s="93" t="s">
        <v>39</v>
      </c>
      <c r="C297" s="151" t="s">
        <v>15</v>
      </c>
      <c r="D297" s="151" t="s">
        <v>9</v>
      </c>
      <c r="E297" s="93" t="s">
        <v>499</v>
      </c>
      <c r="F297" s="93"/>
      <c r="G297" s="288">
        <f t="shared" ref="G297:H298" si="29">G298</f>
        <v>363.8</v>
      </c>
      <c r="H297" s="288">
        <f>H298</f>
        <v>0</v>
      </c>
    </row>
    <row r="298" spans="1:11" ht="25.5" x14ac:dyDescent="0.2">
      <c r="A298" s="174" t="s">
        <v>206</v>
      </c>
      <c r="B298" s="154" t="s">
        <v>39</v>
      </c>
      <c r="C298" s="155" t="s">
        <v>15</v>
      </c>
      <c r="D298" s="155" t="s">
        <v>9</v>
      </c>
      <c r="E298" s="154" t="s">
        <v>499</v>
      </c>
      <c r="F298" s="154" t="s">
        <v>203</v>
      </c>
      <c r="G298" s="293">
        <f t="shared" si="29"/>
        <v>363.8</v>
      </c>
      <c r="H298" s="293">
        <f t="shared" si="29"/>
        <v>0</v>
      </c>
    </row>
    <row r="299" spans="1:11" ht="15" x14ac:dyDescent="0.2">
      <c r="A299" s="163" t="s">
        <v>95</v>
      </c>
      <c r="B299" s="94" t="s">
        <v>39</v>
      </c>
      <c r="C299" s="144" t="s">
        <v>15</v>
      </c>
      <c r="D299" s="144" t="s">
        <v>9</v>
      </c>
      <c r="E299" s="94" t="s">
        <v>499</v>
      </c>
      <c r="F299" s="94" t="s">
        <v>94</v>
      </c>
      <c r="G299" s="287">
        <v>363.8</v>
      </c>
      <c r="H299" s="287">
        <v>0</v>
      </c>
    </row>
    <row r="300" spans="1:11" ht="63.75" x14ac:dyDescent="0.2">
      <c r="A300" s="162" t="s">
        <v>470</v>
      </c>
      <c r="B300" s="93" t="s">
        <v>39</v>
      </c>
      <c r="C300" s="150" t="s">
        <v>15</v>
      </c>
      <c r="D300" s="150" t="s">
        <v>9</v>
      </c>
      <c r="E300" s="93" t="s">
        <v>450</v>
      </c>
      <c r="F300" s="93"/>
      <c r="G300" s="288">
        <f>G301+G306</f>
        <v>27.4</v>
      </c>
      <c r="H300" s="288">
        <f>H301+H306</f>
        <v>27.4</v>
      </c>
    </row>
    <row r="301" spans="1:11" ht="51" x14ac:dyDescent="0.2">
      <c r="A301" s="74" t="s">
        <v>437</v>
      </c>
      <c r="B301" s="93" t="s">
        <v>39</v>
      </c>
      <c r="C301" s="150" t="s">
        <v>15</v>
      </c>
      <c r="D301" s="150" t="s">
        <v>9</v>
      </c>
      <c r="E301" s="93" t="s">
        <v>450</v>
      </c>
      <c r="F301" s="93" t="s">
        <v>188</v>
      </c>
      <c r="G301" s="288">
        <f>G302</f>
        <v>26.7</v>
      </c>
      <c r="H301" s="288">
        <f>H302</f>
        <v>26.7</v>
      </c>
    </row>
    <row r="302" spans="1:11" ht="25.5" x14ac:dyDescent="0.2">
      <c r="A302" s="164" t="s">
        <v>189</v>
      </c>
      <c r="B302" s="93" t="s">
        <v>39</v>
      </c>
      <c r="C302" s="150" t="s">
        <v>15</v>
      </c>
      <c r="D302" s="150" t="s">
        <v>9</v>
      </c>
      <c r="E302" s="93" t="s">
        <v>450</v>
      </c>
      <c r="F302" s="93" t="s">
        <v>187</v>
      </c>
      <c r="G302" s="288">
        <f>G303</f>
        <v>26.7</v>
      </c>
      <c r="H302" s="288">
        <f>H303</f>
        <v>26.7</v>
      </c>
    </row>
    <row r="303" spans="1:11" ht="25.5" x14ac:dyDescent="0.2">
      <c r="A303" s="75" t="s">
        <v>424</v>
      </c>
      <c r="B303" s="94" t="s">
        <v>39</v>
      </c>
      <c r="C303" s="144" t="s">
        <v>15</v>
      </c>
      <c r="D303" s="144" t="s">
        <v>9</v>
      </c>
      <c r="E303" s="94" t="s">
        <v>450</v>
      </c>
      <c r="F303" s="94" t="s">
        <v>92</v>
      </c>
      <c r="G303" s="287">
        <f>20.5+6.2</f>
        <v>26.7</v>
      </c>
      <c r="H303" s="287">
        <f>20.5+6.2</f>
        <v>26.7</v>
      </c>
    </row>
    <row r="304" spans="1:11" ht="25.5" x14ac:dyDescent="0.2">
      <c r="A304" s="108" t="s">
        <v>415</v>
      </c>
      <c r="B304" s="93" t="s">
        <v>39</v>
      </c>
      <c r="C304" s="150" t="s">
        <v>15</v>
      </c>
      <c r="D304" s="150" t="s">
        <v>9</v>
      </c>
      <c r="E304" s="93" t="s">
        <v>450</v>
      </c>
      <c r="F304" s="93" t="s">
        <v>190</v>
      </c>
      <c r="G304" s="288">
        <f>G305</f>
        <v>0.7</v>
      </c>
      <c r="H304" s="288">
        <f>H305</f>
        <v>0.7</v>
      </c>
    </row>
    <row r="305" spans="1:8" ht="25.5" x14ac:dyDescent="0.2">
      <c r="A305" s="108" t="s">
        <v>416</v>
      </c>
      <c r="B305" s="93" t="s">
        <v>39</v>
      </c>
      <c r="C305" s="150" t="s">
        <v>15</v>
      </c>
      <c r="D305" s="150" t="s">
        <v>9</v>
      </c>
      <c r="E305" s="93" t="s">
        <v>450</v>
      </c>
      <c r="F305" s="93" t="s">
        <v>191</v>
      </c>
      <c r="G305" s="288">
        <f>G306</f>
        <v>0.7</v>
      </c>
      <c r="H305" s="288">
        <f>H306</f>
        <v>0.7</v>
      </c>
    </row>
    <row r="306" spans="1:8" ht="25.5" x14ac:dyDescent="0.2">
      <c r="A306" s="79" t="s">
        <v>421</v>
      </c>
      <c r="B306" s="94" t="s">
        <v>39</v>
      </c>
      <c r="C306" s="144" t="s">
        <v>15</v>
      </c>
      <c r="D306" s="144" t="s">
        <v>9</v>
      </c>
      <c r="E306" s="94" t="s">
        <v>450</v>
      </c>
      <c r="F306" s="94" t="s">
        <v>91</v>
      </c>
      <c r="G306" s="287">
        <v>0.7</v>
      </c>
      <c r="H306" s="287">
        <v>0.7</v>
      </c>
    </row>
    <row r="307" spans="1:8" ht="15" x14ac:dyDescent="0.2">
      <c r="A307" s="86" t="s">
        <v>64</v>
      </c>
      <c r="B307" s="93" t="s">
        <v>39</v>
      </c>
      <c r="C307" s="151" t="s">
        <v>15</v>
      </c>
      <c r="D307" s="151" t="s">
        <v>11</v>
      </c>
      <c r="E307" s="154"/>
      <c r="F307" s="154"/>
      <c r="G307" s="293">
        <f>G308</f>
        <v>26232.199999999997</v>
      </c>
      <c r="H307" s="293">
        <f>H308</f>
        <v>26580.399999999998</v>
      </c>
    </row>
    <row r="308" spans="1:8" ht="15" x14ac:dyDescent="0.2">
      <c r="A308" s="86" t="s">
        <v>162</v>
      </c>
      <c r="B308" s="93" t="s">
        <v>39</v>
      </c>
      <c r="C308" s="140">
        <v>10</v>
      </c>
      <c r="D308" s="140">
        <v>4</v>
      </c>
      <c r="E308" s="93" t="s">
        <v>161</v>
      </c>
      <c r="F308" s="93"/>
      <c r="G308" s="288">
        <f>G309+G313+G318</f>
        <v>26232.199999999997</v>
      </c>
      <c r="H308" s="288">
        <f>H309+H313+H318</f>
        <v>26580.399999999998</v>
      </c>
    </row>
    <row r="309" spans="1:8" ht="51" x14ac:dyDescent="0.2">
      <c r="A309" s="162" t="s">
        <v>471</v>
      </c>
      <c r="B309" s="93" t="s">
        <v>39</v>
      </c>
      <c r="C309" s="150" t="s">
        <v>15</v>
      </c>
      <c r="D309" s="150" t="s">
        <v>11</v>
      </c>
      <c r="E309" s="93" t="s">
        <v>546</v>
      </c>
      <c r="F309" s="154"/>
      <c r="G309" s="288">
        <f t="shared" ref="G309:H311" si="30">G310</f>
        <v>6965.8</v>
      </c>
      <c r="H309" s="288">
        <f t="shared" si="30"/>
        <v>7314</v>
      </c>
    </row>
    <row r="310" spans="1:8" ht="25.5" x14ac:dyDescent="0.2">
      <c r="A310" s="165" t="s">
        <v>433</v>
      </c>
      <c r="B310" s="93" t="s">
        <v>39</v>
      </c>
      <c r="C310" s="150" t="s">
        <v>15</v>
      </c>
      <c r="D310" s="150" t="s">
        <v>11</v>
      </c>
      <c r="E310" s="93" t="s">
        <v>546</v>
      </c>
      <c r="F310" s="154" t="s">
        <v>199</v>
      </c>
      <c r="G310" s="288">
        <f t="shared" si="30"/>
        <v>6965.8</v>
      </c>
      <c r="H310" s="288">
        <f t="shared" si="30"/>
        <v>7314</v>
      </c>
    </row>
    <row r="311" spans="1:8" ht="15" x14ac:dyDescent="0.2">
      <c r="A311" s="86" t="s">
        <v>201</v>
      </c>
      <c r="B311" s="93" t="s">
        <v>39</v>
      </c>
      <c r="C311" s="150" t="s">
        <v>15</v>
      </c>
      <c r="D311" s="150" t="s">
        <v>11</v>
      </c>
      <c r="E311" s="93" t="s">
        <v>546</v>
      </c>
      <c r="F311" s="154" t="s">
        <v>200</v>
      </c>
      <c r="G311" s="288">
        <f t="shared" si="30"/>
        <v>6965.8</v>
      </c>
      <c r="H311" s="288">
        <f t="shared" si="30"/>
        <v>7314</v>
      </c>
    </row>
    <row r="312" spans="1:8" ht="25.5" x14ac:dyDescent="0.2">
      <c r="A312" s="320" t="s">
        <v>442</v>
      </c>
      <c r="B312" s="94" t="s">
        <v>39</v>
      </c>
      <c r="C312" s="144" t="s">
        <v>15</v>
      </c>
      <c r="D312" s="144" t="s">
        <v>11</v>
      </c>
      <c r="E312" s="94" t="s">
        <v>546</v>
      </c>
      <c r="F312" s="94" t="s">
        <v>167</v>
      </c>
      <c r="G312" s="287">
        <v>6965.8</v>
      </c>
      <c r="H312" s="287">
        <v>7314</v>
      </c>
    </row>
    <row r="313" spans="1:8" ht="76.5" x14ac:dyDescent="0.2">
      <c r="A313" s="162" t="s">
        <v>472</v>
      </c>
      <c r="B313" s="93" t="s">
        <v>39</v>
      </c>
      <c r="C313" s="151" t="s">
        <v>15</v>
      </c>
      <c r="D313" s="151" t="s">
        <v>11</v>
      </c>
      <c r="E313" s="93" t="s">
        <v>448</v>
      </c>
      <c r="F313" s="93"/>
      <c r="G313" s="288">
        <f t="shared" ref="G313:H316" si="31">G314</f>
        <v>19222.599999999999</v>
      </c>
      <c r="H313" s="288">
        <f t="shared" si="31"/>
        <v>19222.599999999999</v>
      </c>
    </row>
    <row r="314" spans="1:8" ht="25.5" x14ac:dyDescent="0.2">
      <c r="A314" s="165" t="s">
        <v>433</v>
      </c>
      <c r="B314" s="93" t="s">
        <v>39</v>
      </c>
      <c r="C314" s="151" t="s">
        <v>15</v>
      </c>
      <c r="D314" s="151" t="s">
        <v>11</v>
      </c>
      <c r="E314" s="93" t="s">
        <v>448</v>
      </c>
      <c r="F314" s="154" t="s">
        <v>199</v>
      </c>
      <c r="G314" s="288">
        <f t="shared" si="31"/>
        <v>19222.599999999999</v>
      </c>
      <c r="H314" s="288">
        <f t="shared" si="31"/>
        <v>19222.599999999999</v>
      </c>
    </row>
    <row r="315" spans="1:8" ht="15" x14ac:dyDescent="0.2">
      <c r="A315" s="86" t="s">
        <v>201</v>
      </c>
      <c r="B315" s="93" t="s">
        <v>39</v>
      </c>
      <c r="C315" s="151" t="s">
        <v>15</v>
      </c>
      <c r="D315" s="151" t="s">
        <v>11</v>
      </c>
      <c r="E315" s="93" t="s">
        <v>448</v>
      </c>
      <c r="F315" s="154" t="s">
        <v>200</v>
      </c>
      <c r="G315" s="288">
        <f t="shared" si="31"/>
        <v>19222.599999999999</v>
      </c>
      <c r="H315" s="288">
        <f t="shared" si="31"/>
        <v>19222.599999999999</v>
      </c>
    </row>
    <row r="316" spans="1:8" ht="25.5" x14ac:dyDescent="0.2">
      <c r="A316" s="166" t="s">
        <v>442</v>
      </c>
      <c r="B316" s="93" t="s">
        <v>39</v>
      </c>
      <c r="C316" s="150" t="s">
        <v>15</v>
      </c>
      <c r="D316" s="150" t="s">
        <v>11</v>
      </c>
      <c r="E316" s="93" t="s">
        <v>448</v>
      </c>
      <c r="F316" s="157" t="s">
        <v>167</v>
      </c>
      <c r="G316" s="293">
        <f t="shared" si="31"/>
        <v>19222.599999999999</v>
      </c>
      <c r="H316" s="293">
        <f t="shared" si="31"/>
        <v>19222.599999999999</v>
      </c>
    </row>
    <row r="317" spans="1:8" ht="15" x14ac:dyDescent="0.2">
      <c r="A317" s="163" t="s">
        <v>89</v>
      </c>
      <c r="B317" s="94" t="s">
        <v>39</v>
      </c>
      <c r="C317" s="144" t="s">
        <v>15</v>
      </c>
      <c r="D317" s="144" t="s">
        <v>11</v>
      </c>
      <c r="E317" s="94" t="s">
        <v>448</v>
      </c>
      <c r="F317" s="94" t="s">
        <v>167</v>
      </c>
      <c r="G317" s="287">
        <v>19222.599999999999</v>
      </c>
      <c r="H317" s="287">
        <v>19222.599999999999</v>
      </c>
    </row>
    <row r="318" spans="1:8" ht="77.25" customHeight="1" x14ac:dyDescent="0.2">
      <c r="A318" s="162" t="s">
        <v>473</v>
      </c>
      <c r="B318" s="93" t="s">
        <v>39</v>
      </c>
      <c r="C318" s="151" t="s">
        <v>15</v>
      </c>
      <c r="D318" s="151" t="s">
        <v>11</v>
      </c>
      <c r="E318" s="154" t="s">
        <v>449</v>
      </c>
      <c r="F318" s="154"/>
      <c r="G318" s="293">
        <f>G319+G322</f>
        <v>43.8</v>
      </c>
      <c r="H318" s="293">
        <f>H319+H322</f>
        <v>43.8</v>
      </c>
    </row>
    <row r="319" spans="1:8" ht="51" x14ac:dyDescent="0.2">
      <c r="A319" s="74" t="s">
        <v>437</v>
      </c>
      <c r="B319" s="93" t="s">
        <v>39</v>
      </c>
      <c r="C319" s="150" t="s">
        <v>15</v>
      </c>
      <c r="D319" s="150" t="s">
        <v>11</v>
      </c>
      <c r="E319" s="154" t="s">
        <v>449</v>
      </c>
      <c r="F319" s="93" t="s">
        <v>188</v>
      </c>
      <c r="G319" s="291">
        <f t="shared" ref="G319:H323" si="32">G320</f>
        <v>42.599999999999994</v>
      </c>
      <c r="H319" s="291">
        <f t="shared" si="32"/>
        <v>42.599999999999994</v>
      </c>
    </row>
    <row r="320" spans="1:8" ht="25.5" x14ac:dyDescent="0.2">
      <c r="A320" s="164" t="s">
        <v>189</v>
      </c>
      <c r="B320" s="93" t="s">
        <v>39</v>
      </c>
      <c r="C320" s="150" t="s">
        <v>15</v>
      </c>
      <c r="D320" s="150" t="s">
        <v>11</v>
      </c>
      <c r="E320" s="154" t="s">
        <v>449</v>
      </c>
      <c r="F320" s="93" t="s">
        <v>187</v>
      </c>
      <c r="G320" s="291">
        <f t="shared" si="32"/>
        <v>42.599999999999994</v>
      </c>
      <c r="H320" s="291">
        <f t="shared" si="32"/>
        <v>42.599999999999994</v>
      </c>
    </row>
    <row r="321" spans="1:8" ht="25.5" x14ac:dyDescent="0.2">
      <c r="A321" s="75" t="s">
        <v>424</v>
      </c>
      <c r="B321" s="94" t="s">
        <v>39</v>
      </c>
      <c r="C321" s="144" t="s">
        <v>15</v>
      </c>
      <c r="D321" s="144" t="s">
        <v>11</v>
      </c>
      <c r="E321" s="94" t="s">
        <v>449</v>
      </c>
      <c r="F321" s="94" t="s">
        <v>92</v>
      </c>
      <c r="G321" s="287">
        <f>43.8-1.2</f>
        <v>42.599999999999994</v>
      </c>
      <c r="H321" s="287">
        <f>43.8-1.2</f>
        <v>42.599999999999994</v>
      </c>
    </row>
    <row r="322" spans="1:8" ht="25.5" x14ac:dyDescent="0.2">
      <c r="A322" s="108" t="s">
        <v>415</v>
      </c>
      <c r="B322" s="93" t="s">
        <v>39</v>
      </c>
      <c r="C322" s="150" t="s">
        <v>15</v>
      </c>
      <c r="D322" s="150" t="s">
        <v>11</v>
      </c>
      <c r="E322" s="154" t="s">
        <v>449</v>
      </c>
      <c r="F322" s="93" t="s">
        <v>190</v>
      </c>
      <c r="G322" s="291">
        <f t="shared" si="32"/>
        <v>1.2</v>
      </c>
      <c r="H322" s="291">
        <f t="shared" si="32"/>
        <v>1.2</v>
      </c>
    </row>
    <row r="323" spans="1:8" ht="25.5" x14ac:dyDescent="0.2">
      <c r="A323" s="108" t="s">
        <v>416</v>
      </c>
      <c r="B323" s="93" t="s">
        <v>39</v>
      </c>
      <c r="C323" s="150" t="s">
        <v>15</v>
      </c>
      <c r="D323" s="150" t="s">
        <v>11</v>
      </c>
      <c r="E323" s="154" t="s">
        <v>449</v>
      </c>
      <c r="F323" s="93" t="s">
        <v>191</v>
      </c>
      <c r="G323" s="291">
        <f t="shared" si="32"/>
        <v>1.2</v>
      </c>
      <c r="H323" s="291">
        <f t="shared" si="32"/>
        <v>1.2</v>
      </c>
    </row>
    <row r="324" spans="1:8" ht="25.5" x14ac:dyDescent="0.2">
      <c r="A324" s="79" t="s">
        <v>421</v>
      </c>
      <c r="B324" s="94" t="s">
        <v>39</v>
      </c>
      <c r="C324" s="144" t="s">
        <v>15</v>
      </c>
      <c r="D324" s="144" t="s">
        <v>11</v>
      </c>
      <c r="E324" s="94" t="s">
        <v>449</v>
      </c>
      <c r="F324" s="94" t="s">
        <v>91</v>
      </c>
      <c r="G324" s="287">
        <v>1.2</v>
      </c>
      <c r="H324" s="287">
        <v>1.2</v>
      </c>
    </row>
    <row r="325" spans="1:8" ht="15" x14ac:dyDescent="0.2">
      <c r="A325" s="167" t="s">
        <v>73</v>
      </c>
      <c r="B325" s="154" t="s">
        <v>39</v>
      </c>
      <c r="C325" s="155" t="s">
        <v>16</v>
      </c>
      <c r="D325" s="155" t="s">
        <v>58</v>
      </c>
      <c r="E325" s="154"/>
      <c r="F325" s="154"/>
      <c r="G325" s="293">
        <f>G326+G332</f>
        <v>17981.900000000001</v>
      </c>
      <c r="H325" s="293">
        <f>H326+H332</f>
        <v>17981.900000000001</v>
      </c>
    </row>
    <row r="326" spans="1:8" ht="15" x14ac:dyDescent="0.2">
      <c r="A326" s="86" t="s">
        <v>86</v>
      </c>
      <c r="B326" s="93" t="s">
        <v>39</v>
      </c>
      <c r="C326" s="262" t="s">
        <v>16</v>
      </c>
      <c r="D326" s="262" t="s">
        <v>8</v>
      </c>
      <c r="E326" s="168"/>
      <c r="F326" s="168"/>
      <c r="G326" s="293">
        <f>G327</f>
        <v>17031.900000000001</v>
      </c>
      <c r="H326" s="293">
        <f>H327</f>
        <v>17031.900000000001</v>
      </c>
    </row>
    <row r="327" spans="1:8" ht="15" x14ac:dyDescent="0.2">
      <c r="A327" s="86" t="s">
        <v>162</v>
      </c>
      <c r="B327" s="93" t="s">
        <v>39</v>
      </c>
      <c r="C327" s="151" t="s">
        <v>16</v>
      </c>
      <c r="D327" s="151" t="s">
        <v>8</v>
      </c>
      <c r="E327" s="93" t="s">
        <v>161</v>
      </c>
      <c r="F327" s="93"/>
      <c r="G327" s="288">
        <f>G328</f>
        <v>17031.900000000001</v>
      </c>
      <c r="H327" s="288">
        <f>H328</f>
        <v>17031.900000000001</v>
      </c>
    </row>
    <row r="328" spans="1:8" ht="38.25" x14ac:dyDescent="0.2">
      <c r="A328" s="86" t="s">
        <v>212</v>
      </c>
      <c r="B328" s="93" t="s">
        <v>39</v>
      </c>
      <c r="C328" s="151" t="s">
        <v>16</v>
      </c>
      <c r="D328" s="151" t="s">
        <v>8</v>
      </c>
      <c r="E328" s="93" t="s">
        <v>213</v>
      </c>
      <c r="F328" s="93"/>
      <c r="G328" s="288">
        <f t="shared" ref="G328:H330" si="33">G329</f>
        <v>17031.900000000001</v>
      </c>
      <c r="H328" s="288">
        <f t="shared" si="33"/>
        <v>17031.900000000001</v>
      </c>
    </row>
    <row r="329" spans="1:8" ht="25.5" x14ac:dyDescent="0.2">
      <c r="A329" s="86" t="s">
        <v>183</v>
      </c>
      <c r="B329" s="93" t="s">
        <v>39</v>
      </c>
      <c r="C329" s="151" t="s">
        <v>16</v>
      </c>
      <c r="D329" s="151" t="s">
        <v>8</v>
      </c>
      <c r="E329" s="93" t="s">
        <v>213</v>
      </c>
      <c r="F329" s="93" t="s">
        <v>181</v>
      </c>
      <c r="G329" s="288">
        <f t="shared" si="33"/>
        <v>17031.900000000001</v>
      </c>
      <c r="H329" s="288">
        <f t="shared" si="33"/>
        <v>17031.900000000001</v>
      </c>
    </row>
    <row r="330" spans="1:8" ht="15" x14ac:dyDescent="0.2">
      <c r="A330" s="86" t="s">
        <v>186</v>
      </c>
      <c r="B330" s="93" t="s">
        <v>39</v>
      </c>
      <c r="C330" s="151" t="s">
        <v>16</v>
      </c>
      <c r="D330" s="151" t="s">
        <v>8</v>
      </c>
      <c r="E330" s="93" t="s">
        <v>213</v>
      </c>
      <c r="F330" s="93" t="s">
        <v>185</v>
      </c>
      <c r="G330" s="288">
        <f t="shared" si="33"/>
        <v>17031.900000000001</v>
      </c>
      <c r="H330" s="288">
        <f t="shared" si="33"/>
        <v>17031.900000000001</v>
      </c>
    </row>
    <row r="331" spans="1:8" ht="38.25" x14ac:dyDescent="0.2">
      <c r="A331" s="163" t="s">
        <v>422</v>
      </c>
      <c r="B331" s="94" t="s">
        <v>39</v>
      </c>
      <c r="C331" s="142">
        <v>11</v>
      </c>
      <c r="D331" s="142">
        <v>1</v>
      </c>
      <c r="E331" s="94" t="s">
        <v>213</v>
      </c>
      <c r="F331" s="94" t="s">
        <v>98</v>
      </c>
      <c r="G331" s="287">
        <v>17031.900000000001</v>
      </c>
      <c r="H331" s="287">
        <v>17031.900000000001</v>
      </c>
    </row>
    <row r="332" spans="1:8" ht="15" x14ac:dyDescent="0.2">
      <c r="A332" s="86" t="s">
        <v>75</v>
      </c>
      <c r="B332" s="93" t="s">
        <v>39</v>
      </c>
      <c r="C332" s="151" t="s">
        <v>16</v>
      </c>
      <c r="D332" s="151" t="s">
        <v>19</v>
      </c>
      <c r="E332" s="93" t="s">
        <v>7</v>
      </c>
      <c r="F332" s="93" t="s">
        <v>7</v>
      </c>
      <c r="G332" s="288">
        <f>G334</f>
        <v>950</v>
      </c>
      <c r="H332" s="288">
        <f>H334</f>
        <v>950</v>
      </c>
    </row>
    <row r="333" spans="1:8" ht="15" x14ac:dyDescent="0.2">
      <c r="A333" s="86" t="s">
        <v>162</v>
      </c>
      <c r="B333" s="93" t="s">
        <v>39</v>
      </c>
      <c r="C333" s="151" t="s">
        <v>16</v>
      </c>
      <c r="D333" s="151" t="s">
        <v>19</v>
      </c>
      <c r="E333" s="93" t="s">
        <v>161</v>
      </c>
      <c r="F333" s="93"/>
      <c r="G333" s="288">
        <f>G334</f>
        <v>950</v>
      </c>
      <c r="H333" s="288">
        <f>H334</f>
        <v>950</v>
      </c>
    </row>
    <row r="334" spans="1:8" ht="25.5" x14ac:dyDescent="0.2">
      <c r="A334" s="86" t="s">
        <v>231</v>
      </c>
      <c r="B334" s="93" t="s">
        <v>39</v>
      </c>
      <c r="C334" s="151" t="s">
        <v>16</v>
      </c>
      <c r="D334" s="151" t="s">
        <v>19</v>
      </c>
      <c r="E334" s="93" t="s">
        <v>373</v>
      </c>
      <c r="F334" s="93" t="s">
        <v>7</v>
      </c>
      <c r="G334" s="297">
        <f>G355+G351+G347+G343+G339+G335</f>
        <v>950</v>
      </c>
      <c r="H334" s="297">
        <f>H355+H351+H347+H343+H339+H335</f>
        <v>950</v>
      </c>
    </row>
    <row r="335" spans="1:8" ht="15" x14ac:dyDescent="0.2">
      <c r="A335" s="224" t="s">
        <v>387</v>
      </c>
      <c r="B335" s="93" t="s">
        <v>39</v>
      </c>
      <c r="C335" s="151" t="s">
        <v>16</v>
      </c>
      <c r="D335" s="151" t="s">
        <v>19</v>
      </c>
      <c r="E335" s="93" t="s">
        <v>377</v>
      </c>
      <c r="F335" s="93"/>
      <c r="G335" s="297">
        <f t="shared" ref="G335:H337" si="34">G336</f>
        <v>35</v>
      </c>
      <c r="H335" s="297">
        <f t="shared" si="34"/>
        <v>35</v>
      </c>
    </row>
    <row r="336" spans="1:8" ht="25.5" x14ac:dyDescent="0.2">
      <c r="A336" s="225" t="s">
        <v>415</v>
      </c>
      <c r="B336" s="93" t="s">
        <v>39</v>
      </c>
      <c r="C336" s="151" t="s">
        <v>16</v>
      </c>
      <c r="D336" s="151" t="s">
        <v>19</v>
      </c>
      <c r="E336" s="93" t="s">
        <v>377</v>
      </c>
      <c r="F336" s="93" t="s">
        <v>190</v>
      </c>
      <c r="G336" s="297">
        <f t="shared" si="34"/>
        <v>35</v>
      </c>
      <c r="H336" s="297">
        <f t="shared" si="34"/>
        <v>35</v>
      </c>
    </row>
    <row r="337" spans="1:8" ht="25.5" x14ac:dyDescent="0.2">
      <c r="A337" s="225" t="s">
        <v>416</v>
      </c>
      <c r="B337" s="93" t="s">
        <v>39</v>
      </c>
      <c r="C337" s="151" t="s">
        <v>16</v>
      </c>
      <c r="D337" s="151" t="s">
        <v>19</v>
      </c>
      <c r="E337" s="93" t="s">
        <v>377</v>
      </c>
      <c r="F337" s="93" t="s">
        <v>191</v>
      </c>
      <c r="G337" s="297">
        <f t="shared" si="34"/>
        <v>35</v>
      </c>
      <c r="H337" s="297">
        <f t="shared" si="34"/>
        <v>35</v>
      </c>
    </row>
    <row r="338" spans="1:8" ht="25.5" x14ac:dyDescent="0.2">
      <c r="A338" s="226" t="s">
        <v>421</v>
      </c>
      <c r="B338" s="94" t="s">
        <v>39</v>
      </c>
      <c r="C338" s="144" t="s">
        <v>16</v>
      </c>
      <c r="D338" s="144" t="s">
        <v>19</v>
      </c>
      <c r="E338" s="94" t="s">
        <v>377</v>
      </c>
      <c r="F338" s="94" t="s">
        <v>91</v>
      </c>
      <c r="G338" s="298">
        <v>35</v>
      </c>
      <c r="H338" s="298">
        <v>35</v>
      </c>
    </row>
    <row r="339" spans="1:8" ht="15" x14ac:dyDescent="0.2">
      <c r="A339" s="224" t="s">
        <v>386</v>
      </c>
      <c r="B339" s="93" t="s">
        <v>39</v>
      </c>
      <c r="C339" s="151" t="s">
        <v>16</v>
      </c>
      <c r="D339" s="151" t="s">
        <v>19</v>
      </c>
      <c r="E339" s="93" t="s">
        <v>378</v>
      </c>
      <c r="F339" s="93"/>
      <c r="G339" s="297">
        <f t="shared" ref="G339:H341" si="35">G340</f>
        <v>35</v>
      </c>
      <c r="H339" s="297">
        <f t="shared" si="35"/>
        <v>35</v>
      </c>
    </row>
    <row r="340" spans="1:8" ht="25.5" x14ac:dyDescent="0.2">
      <c r="A340" s="225" t="s">
        <v>415</v>
      </c>
      <c r="B340" s="93" t="s">
        <v>39</v>
      </c>
      <c r="C340" s="151" t="s">
        <v>16</v>
      </c>
      <c r="D340" s="151" t="s">
        <v>19</v>
      </c>
      <c r="E340" s="93" t="s">
        <v>378</v>
      </c>
      <c r="F340" s="93" t="s">
        <v>190</v>
      </c>
      <c r="G340" s="297">
        <f t="shared" si="35"/>
        <v>35</v>
      </c>
      <c r="H340" s="297">
        <f t="shared" si="35"/>
        <v>35</v>
      </c>
    </row>
    <row r="341" spans="1:8" ht="25.5" x14ac:dyDescent="0.2">
      <c r="A341" s="225" t="s">
        <v>416</v>
      </c>
      <c r="B341" s="93" t="s">
        <v>39</v>
      </c>
      <c r="C341" s="151" t="s">
        <v>16</v>
      </c>
      <c r="D341" s="151" t="s">
        <v>19</v>
      </c>
      <c r="E341" s="93" t="s">
        <v>378</v>
      </c>
      <c r="F341" s="93" t="s">
        <v>191</v>
      </c>
      <c r="G341" s="297">
        <f t="shared" si="35"/>
        <v>35</v>
      </c>
      <c r="H341" s="297">
        <f t="shared" si="35"/>
        <v>35</v>
      </c>
    </row>
    <row r="342" spans="1:8" ht="25.5" x14ac:dyDescent="0.2">
      <c r="A342" s="226" t="s">
        <v>421</v>
      </c>
      <c r="B342" s="94" t="s">
        <v>39</v>
      </c>
      <c r="C342" s="144" t="s">
        <v>16</v>
      </c>
      <c r="D342" s="144" t="s">
        <v>19</v>
      </c>
      <c r="E342" s="94" t="s">
        <v>378</v>
      </c>
      <c r="F342" s="94" t="s">
        <v>91</v>
      </c>
      <c r="G342" s="298">
        <v>35</v>
      </c>
      <c r="H342" s="298">
        <v>35</v>
      </c>
    </row>
    <row r="343" spans="1:8" ht="25.5" x14ac:dyDescent="0.2">
      <c r="A343" s="224" t="s">
        <v>385</v>
      </c>
      <c r="B343" s="93" t="s">
        <v>39</v>
      </c>
      <c r="C343" s="151" t="s">
        <v>16</v>
      </c>
      <c r="D343" s="151" t="s">
        <v>19</v>
      </c>
      <c r="E343" s="93" t="s">
        <v>379</v>
      </c>
      <c r="F343" s="93"/>
      <c r="G343" s="297">
        <f t="shared" ref="G343:H345" si="36">G344</f>
        <v>60</v>
      </c>
      <c r="H343" s="297">
        <f t="shared" si="36"/>
        <v>60</v>
      </c>
    </row>
    <row r="344" spans="1:8" ht="25.5" x14ac:dyDescent="0.2">
      <c r="A344" s="225" t="s">
        <v>415</v>
      </c>
      <c r="B344" s="93" t="s">
        <v>39</v>
      </c>
      <c r="C344" s="151" t="s">
        <v>16</v>
      </c>
      <c r="D344" s="151" t="s">
        <v>19</v>
      </c>
      <c r="E344" s="93" t="s">
        <v>379</v>
      </c>
      <c r="F344" s="93" t="s">
        <v>190</v>
      </c>
      <c r="G344" s="297">
        <f t="shared" si="36"/>
        <v>60</v>
      </c>
      <c r="H344" s="297">
        <f t="shared" si="36"/>
        <v>60</v>
      </c>
    </row>
    <row r="345" spans="1:8" ht="25.5" x14ac:dyDescent="0.2">
      <c r="A345" s="225" t="s">
        <v>416</v>
      </c>
      <c r="B345" s="93" t="s">
        <v>39</v>
      </c>
      <c r="C345" s="151" t="s">
        <v>16</v>
      </c>
      <c r="D345" s="151" t="s">
        <v>19</v>
      </c>
      <c r="E345" s="93" t="s">
        <v>379</v>
      </c>
      <c r="F345" s="93" t="s">
        <v>191</v>
      </c>
      <c r="G345" s="297">
        <f t="shared" si="36"/>
        <v>60</v>
      </c>
      <c r="H345" s="297">
        <f t="shared" si="36"/>
        <v>60</v>
      </c>
    </row>
    <row r="346" spans="1:8" ht="25.5" x14ac:dyDescent="0.2">
      <c r="A346" s="226" t="s">
        <v>421</v>
      </c>
      <c r="B346" s="94" t="s">
        <v>39</v>
      </c>
      <c r="C346" s="144" t="s">
        <v>16</v>
      </c>
      <c r="D346" s="144" t="s">
        <v>19</v>
      </c>
      <c r="E346" s="94" t="s">
        <v>379</v>
      </c>
      <c r="F346" s="94" t="s">
        <v>91</v>
      </c>
      <c r="G346" s="298">
        <v>60</v>
      </c>
      <c r="H346" s="298">
        <v>60</v>
      </c>
    </row>
    <row r="347" spans="1:8" ht="34.5" customHeight="1" x14ac:dyDescent="0.2">
      <c r="A347" s="224" t="s">
        <v>384</v>
      </c>
      <c r="B347" s="93" t="s">
        <v>39</v>
      </c>
      <c r="C347" s="151" t="s">
        <v>16</v>
      </c>
      <c r="D347" s="151" t="s">
        <v>19</v>
      </c>
      <c r="E347" s="93" t="s">
        <v>380</v>
      </c>
      <c r="F347" s="93"/>
      <c r="G347" s="297">
        <f t="shared" ref="G347:H349" si="37">G348</f>
        <v>600</v>
      </c>
      <c r="H347" s="297">
        <f t="shared" si="37"/>
        <v>600</v>
      </c>
    </row>
    <row r="348" spans="1:8" ht="25.5" x14ac:dyDescent="0.2">
      <c r="A348" s="225" t="s">
        <v>415</v>
      </c>
      <c r="B348" s="93" t="s">
        <v>39</v>
      </c>
      <c r="C348" s="151" t="s">
        <v>16</v>
      </c>
      <c r="D348" s="151" t="s">
        <v>19</v>
      </c>
      <c r="E348" s="93" t="s">
        <v>380</v>
      </c>
      <c r="F348" s="93" t="s">
        <v>190</v>
      </c>
      <c r="G348" s="297">
        <f t="shared" si="37"/>
        <v>600</v>
      </c>
      <c r="H348" s="297">
        <f t="shared" si="37"/>
        <v>600</v>
      </c>
    </row>
    <row r="349" spans="1:8" ht="25.5" x14ac:dyDescent="0.2">
      <c r="A349" s="225" t="s">
        <v>416</v>
      </c>
      <c r="B349" s="93" t="s">
        <v>39</v>
      </c>
      <c r="C349" s="151" t="s">
        <v>16</v>
      </c>
      <c r="D349" s="151" t="s">
        <v>19</v>
      </c>
      <c r="E349" s="93" t="s">
        <v>380</v>
      </c>
      <c r="F349" s="93" t="s">
        <v>191</v>
      </c>
      <c r="G349" s="297">
        <f t="shared" si="37"/>
        <v>600</v>
      </c>
      <c r="H349" s="297">
        <f t="shared" si="37"/>
        <v>600</v>
      </c>
    </row>
    <row r="350" spans="1:8" ht="38.25" x14ac:dyDescent="0.2">
      <c r="A350" s="226" t="s">
        <v>393</v>
      </c>
      <c r="B350" s="94" t="s">
        <v>39</v>
      </c>
      <c r="C350" s="144" t="s">
        <v>16</v>
      </c>
      <c r="D350" s="144" t="s">
        <v>19</v>
      </c>
      <c r="E350" s="94" t="s">
        <v>380</v>
      </c>
      <c r="F350" s="94" t="s">
        <v>91</v>
      </c>
      <c r="G350" s="298">
        <v>600</v>
      </c>
      <c r="H350" s="298">
        <v>600</v>
      </c>
    </row>
    <row r="351" spans="1:8" ht="25.5" x14ac:dyDescent="0.2">
      <c r="A351" s="224" t="s">
        <v>383</v>
      </c>
      <c r="B351" s="93" t="s">
        <v>39</v>
      </c>
      <c r="C351" s="151" t="s">
        <v>16</v>
      </c>
      <c r="D351" s="151" t="s">
        <v>19</v>
      </c>
      <c r="E351" s="93" t="s">
        <v>381</v>
      </c>
      <c r="F351" s="93"/>
      <c r="G351" s="297">
        <f t="shared" ref="G351:H353" si="38">G352</f>
        <v>170</v>
      </c>
      <c r="H351" s="297">
        <f t="shared" si="38"/>
        <v>170</v>
      </c>
    </row>
    <row r="352" spans="1:8" ht="38.25" x14ac:dyDescent="0.2">
      <c r="A352" s="225" t="s">
        <v>398</v>
      </c>
      <c r="B352" s="93" t="s">
        <v>39</v>
      </c>
      <c r="C352" s="151" t="s">
        <v>16</v>
      </c>
      <c r="D352" s="151" t="s">
        <v>19</v>
      </c>
      <c r="E352" s="93" t="s">
        <v>381</v>
      </c>
      <c r="F352" s="93" t="s">
        <v>190</v>
      </c>
      <c r="G352" s="297">
        <f t="shared" si="38"/>
        <v>170</v>
      </c>
      <c r="H352" s="297">
        <f t="shared" si="38"/>
        <v>170</v>
      </c>
    </row>
    <row r="353" spans="1:9" ht="25.5" x14ac:dyDescent="0.2">
      <c r="A353" s="225" t="s">
        <v>416</v>
      </c>
      <c r="B353" s="93" t="s">
        <v>39</v>
      </c>
      <c r="C353" s="151" t="s">
        <v>16</v>
      </c>
      <c r="D353" s="151" t="s">
        <v>19</v>
      </c>
      <c r="E353" s="93" t="s">
        <v>381</v>
      </c>
      <c r="F353" s="93" t="s">
        <v>191</v>
      </c>
      <c r="G353" s="297">
        <f t="shared" si="38"/>
        <v>170</v>
      </c>
      <c r="H353" s="297">
        <f t="shared" si="38"/>
        <v>170</v>
      </c>
    </row>
    <row r="354" spans="1:9" ht="25.5" x14ac:dyDescent="0.2">
      <c r="A354" s="226" t="s">
        <v>421</v>
      </c>
      <c r="B354" s="94" t="s">
        <v>39</v>
      </c>
      <c r="C354" s="144" t="s">
        <v>16</v>
      </c>
      <c r="D354" s="144" t="s">
        <v>19</v>
      </c>
      <c r="E354" s="94" t="s">
        <v>381</v>
      </c>
      <c r="F354" s="94" t="s">
        <v>91</v>
      </c>
      <c r="G354" s="298">
        <v>170</v>
      </c>
      <c r="H354" s="298">
        <v>170</v>
      </c>
    </row>
    <row r="355" spans="1:9" ht="15" x14ac:dyDescent="0.2">
      <c r="A355" s="224" t="s">
        <v>376</v>
      </c>
      <c r="B355" s="93" t="s">
        <v>39</v>
      </c>
      <c r="C355" s="151" t="s">
        <v>16</v>
      </c>
      <c r="D355" s="151" t="s">
        <v>19</v>
      </c>
      <c r="E355" s="93" t="s">
        <v>382</v>
      </c>
      <c r="F355" s="93"/>
      <c r="G355" s="297">
        <f t="shared" ref="G355:H357" si="39">G356</f>
        <v>50</v>
      </c>
      <c r="H355" s="297">
        <f t="shared" si="39"/>
        <v>50</v>
      </c>
    </row>
    <row r="356" spans="1:9" ht="25.5" x14ac:dyDescent="0.2">
      <c r="A356" s="108" t="s">
        <v>415</v>
      </c>
      <c r="B356" s="93" t="s">
        <v>39</v>
      </c>
      <c r="C356" s="151" t="s">
        <v>16</v>
      </c>
      <c r="D356" s="151" t="s">
        <v>19</v>
      </c>
      <c r="E356" s="93" t="s">
        <v>382</v>
      </c>
      <c r="F356" s="93" t="s">
        <v>190</v>
      </c>
      <c r="G356" s="297">
        <f t="shared" si="39"/>
        <v>50</v>
      </c>
      <c r="H356" s="297">
        <f t="shared" si="39"/>
        <v>50</v>
      </c>
    </row>
    <row r="357" spans="1:9" ht="25.5" x14ac:dyDescent="0.2">
      <c r="A357" s="225" t="s">
        <v>416</v>
      </c>
      <c r="B357" s="93" t="s">
        <v>39</v>
      </c>
      <c r="C357" s="151" t="s">
        <v>16</v>
      </c>
      <c r="D357" s="151" t="s">
        <v>19</v>
      </c>
      <c r="E357" s="93" t="s">
        <v>382</v>
      </c>
      <c r="F357" s="93" t="s">
        <v>191</v>
      </c>
      <c r="G357" s="297">
        <f t="shared" si="39"/>
        <v>50</v>
      </c>
      <c r="H357" s="297">
        <f t="shared" si="39"/>
        <v>50</v>
      </c>
    </row>
    <row r="358" spans="1:9" ht="25.5" x14ac:dyDescent="0.2">
      <c r="A358" s="79" t="s">
        <v>421</v>
      </c>
      <c r="B358" s="94" t="s">
        <v>39</v>
      </c>
      <c r="C358" s="142">
        <v>11</v>
      </c>
      <c r="D358" s="142">
        <v>2</v>
      </c>
      <c r="E358" s="94" t="s">
        <v>382</v>
      </c>
      <c r="F358" s="94" t="s">
        <v>91</v>
      </c>
      <c r="G358" s="298">
        <v>50</v>
      </c>
      <c r="H358" s="298">
        <v>50</v>
      </c>
    </row>
    <row r="359" spans="1:9" x14ac:dyDescent="0.2">
      <c r="A359" s="236" t="s">
        <v>159</v>
      </c>
      <c r="B359" s="258" t="s">
        <v>40</v>
      </c>
      <c r="C359" s="263"/>
      <c r="D359" s="263"/>
      <c r="E359" s="258" t="s">
        <v>7</v>
      </c>
      <c r="F359" s="258" t="s">
        <v>7</v>
      </c>
      <c r="G359" s="289">
        <f>G360+G372+G406+G488</f>
        <v>154833.9</v>
      </c>
      <c r="H359" s="289">
        <f>H360+H372+H406+H488</f>
        <v>173001.4</v>
      </c>
      <c r="I359" s="16"/>
    </row>
    <row r="360" spans="1:9" ht="15" x14ac:dyDescent="0.2">
      <c r="A360" s="216" t="s">
        <v>52</v>
      </c>
      <c r="B360" s="148" t="s">
        <v>40</v>
      </c>
      <c r="C360" s="257">
        <v>4</v>
      </c>
      <c r="D360" s="257">
        <v>0</v>
      </c>
      <c r="E360" s="148"/>
      <c r="F360" s="148"/>
      <c r="G360" s="296">
        <f>G361+G368</f>
        <v>690.1</v>
      </c>
      <c r="H360" s="296">
        <f>H361+H368</f>
        <v>0</v>
      </c>
    </row>
    <row r="361" spans="1:9" ht="15" x14ac:dyDescent="0.2">
      <c r="A361" s="86" t="s">
        <v>152</v>
      </c>
      <c r="B361" s="93" t="s">
        <v>40</v>
      </c>
      <c r="C361" s="140">
        <v>4</v>
      </c>
      <c r="D361" s="140">
        <v>1</v>
      </c>
      <c r="E361" s="93"/>
      <c r="F361" s="93"/>
      <c r="G361" s="297">
        <f t="shared" ref="G361:H363" si="40">G362</f>
        <v>12.5</v>
      </c>
      <c r="H361" s="297">
        <f t="shared" si="40"/>
        <v>0</v>
      </c>
    </row>
    <row r="362" spans="1:9" ht="15" x14ac:dyDescent="0.2">
      <c r="A362" s="86" t="s">
        <v>162</v>
      </c>
      <c r="B362" s="93" t="s">
        <v>40</v>
      </c>
      <c r="C362" s="140">
        <v>4</v>
      </c>
      <c r="D362" s="140">
        <v>1</v>
      </c>
      <c r="E362" s="93" t="s">
        <v>161</v>
      </c>
      <c r="F362" s="93"/>
      <c r="G362" s="297">
        <f t="shared" si="40"/>
        <v>12.5</v>
      </c>
      <c r="H362" s="297">
        <f t="shared" si="40"/>
        <v>0</v>
      </c>
    </row>
    <row r="363" spans="1:9" ht="25.5" x14ac:dyDescent="0.2">
      <c r="A363" s="86" t="s">
        <v>227</v>
      </c>
      <c r="B363" s="93" t="s">
        <v>40</v>
      </c>
      <c r="C363" s="140">
        <v>4</v>
      </c>
      <c r="D363" s="140">
        <v>1</v>
      </c>
      <c r="E363" s="154" t="s">
        <v>261</v>
      </c>
      <c r="F363" s="93"/>
      <c r="G363" s="297">
        <f t="shared" si="40"/>
        <v>12.5</v>
      </c>
      <c r="H363" s="297">
        <f t="shared" si="40"/>
        <v>0</v>
      </c>
    </row>
    <row r="364" spans="1:9" ht="15" x14ac:dyDescent="0.2">
      <c r="A364" s="86" t="s">
        <v>262</v>
      </c>
      <c r="B364" s="93" t="s">
        <v>40</v>
      </c>
      <c r="C364" s="140">
        <v>4</v>
      </c>
      <c r="D364" s="140">
        <v>1</v>
      </c>
      <c r="E364" s="154" t="s">
        <v>264</v>
      </c>
      <c r="F364" s="93"/>
      <c r="G364" s="297">
        <f>G367</f>
        <v>12.5</v>
      </c>
      <c r="H364" s="297">
        <f>H367</f>
        <v>0</v>
      </c>
    </row>
    <row r="365" spans="1:9" ht="25.5" x14ac:dyDescent="0.2">
      <c r="A365" s="108" t="s">
        <v>415</v>
      </c>
      <c r="B365" s="93" t="s">
        <v>40</v>
      </c>
      <c r="C365" s="140">
        <v>4</v>
      </c>
      <c r="D365" s="140">
        <v>1</v>
      </c>
      <c r="E365" s="154" t="s">
        <v>264</v>
      </c>
      <c r="F365" s="93" t="s">
        <v>190</v>
      </c>
      <c r="G365" s="297">
        <f>G366</f>
        <v>12.5</v>
      </c>
      <c r="H365" s="297">
        <f>H366</f>
        <v>0</v>
      </c>
    </row>
    <row r="366" spans="1:9" ht="25.5" x14ac:dyDescent="0.2">
      <c r="A366" s="108" t="s">
        <v>416</v>
      </c>
      <c r="B366" s="93" t="s">
        <v>40</v>
      </c>
      <c r="C366" s="140">
        <v>4</v>
      </c>
      <c r="D366" s="140">
        <v>1</v>
      </c>
      <c r="E366" s="154" t="s">
        <v>264</v>
      </c>
      <c r="F366" s="93" t="s">
        <v>191</v>
      </c>
      <c r="G366" s="297">
        <f>G367</f>
        <v>12.5</v>
      </c>
      <c r="H366" s="297">
        <f>H367</f>
        <v>0</v>
      </c>
    </row>
    <row r="367" spans="1:9" ht="25.5" x14ac:dyDescent="0.2">
      <c r="A367" s="79" t="s">
        <v>421</v>
      </c>
      <c r="B367" s="94" t="s">
        <v>40</v>
      </c>
      <c r="C367" s="142">
        <v>4</v>
      </c>
      <c r="D367" s="142">
        <v>1</v>
      </c>
      <c r="E367" s="94" t="s">
        <v>264</v>
      </c>
      <c r="F367" s="94" t="s">
        <v>91</v>
      </c>
      <c r="G367" s="298">
        <v>12.5</v>
      </c>
      <c r="H367" s="298">
        <v>0</v>
      </c>
    </row>
    <row r="368" spans="1:9" ht="38.25" x14ac:dyDescent="0.2">
      <c r="A368" s="86" t="s">
        <v>511</v>
      </c>
      <c r="B368" s="93" t="s">
        <v>40</v>
      </c>
      <c r="C368" s="140">
        <v>4</v>
      </c>
      <c r="D368" s="140">
        <v>12</v>
      </c>
      <c r="E368" s="93" t="s">
        <v>479</v>
      </c>
      <c r="F368" s="93"/>
      <c r="G368" s="297">
        <f t="shared" ref="G368:H370" si="41">G369</f>
        <v>677.6</v>
      </c>
      <c r="H368" s="297">
        <f t="shared" si="41"/>
        <v>0</v>
      </c>
    </row>
    <row r="369" spans="1:8" ht="29.25" customHeight="1" x14ac:dyDescent="0.2">
      <c r="A369" s="86" t="s">
        <v>397</v>
      </c>
      <c r="B369" s="93" t="s">
        <v>40</v>
      </c>
      <c r="C369" s="140">
        <v>4</v>
      </c>
      <c r="D369" s="140">
        <v>12</v>
      </c>
      <c r="E369" s="93" t="s">
        <v>479</v>
      </c>
      <c r="F369" s="93" t="s">
        <v>181</v>
      </c>
      <c r="G369" s="297">
        <f t="shared" si="41"/>
        <v>677.6</v>
      </c>
      <c r="H369" s="297">
        <f t="shared" si="41"/>
        <v>0</v>
      </c>
    </row>
    <row r="370" spans="1:8" ht="15" x14ac:dyDescent="0.2">
      <c r="A370" s="174" t="s">
        <v>184</v>
      </c>
      <c r="B370" s="93" t="s">
        <v>40</v>
      </c>
      <c r="C370" s="140">
        <v>4</v>
      </c>
      <c r="D370" s="140">
        <v>12</v>
      </c>
      <c r="E370" s="93" t="s">
        <v>479</v>
      </c>
      <c r="F370" s="93" t="s">
        <v>182</v>
      </c>
      <c r="G370" s="299">
        <f t="shared" si="41"/>
        <v>677.6</v>
      </c>
      <c r="H370" s="299">
        <f t="shared" si="41"/>
        <v>0</v>
      </c>
    </row>
    <row r="371" spans="1:8" ht="15" x14ac:dyDescent="0.2">
      <c r="A371" s="163" t="s">
        <v>102</v>
      </c>
      <c r="B371" s="94" t="s">
        <v>40</v>
      </c>
      <c r="C371" s="142">
        <v>4</v>
      </c>
      <c r="D371" s="142">
        <v>12</v>
      </c>
      <c r="E371" s="94" t="s">
        <v>479</v>
      </c>
      <c r="F371" s="94" t="s">
        <v>103</v>
      </c>
      <c r="G371" s="298">
        <v>677.6</v>
      </c>
      <c r="H371" s="298">
        <v>0</v>
      </c>
    </row>
    <row r="372" spans="1:8" ht="15" x14ac:dyDescent="0.2">
      <c r="A372" s="216" t="s">
        <v>54</v>
      </c>
      <c r="B372" s="148" t="s">
        <v>40</v>
      </c>
      <c r="C372" s="257">
        <v>7</v>
      </c>
      <c r="D372" s="257">
        <v>0</v>
      </c>
      <c r="E372" s="264" t="s">
        <v>7</v>
      </c>
      <c r="F372" s="148" t="s">
        <v>7</v>
      </c>
      <c r="G372" s="300">
        <f>G373</f>
        <v>24161.7</v>
      </c>
      <c r="H372" s="300">
        <f>H373</f>
        <v>26549.9</v>
      </c>
    </row>
    <row r="373" spans="1:8" ht="15" x14ac:dyDescent="0.2">
      <c r="A373" s="86" t="s">
        <v>21</v>
      </c>
      <c r="B373" s="93" t="s">
        <v>40</v>
      </c>
      <c r="C373" s="140">
        <v>7</v>
      </c>
      <c r="D373" s="140">
        <v>2</v>
      </c>
      <c r="E373" s="152" t="s">
        <v>7</v>
      </c>
      <c r="F373" s="93" t="s">
        <v>7</v>
      </c>
      <c r="G373" s="301">
        <f>G374</f>
        <v>24161.7</v>
      </c>
      <c r="H373" s="301">
        <f>H374</f>
        <v>26549.9</v>
      </c>
    </row>
    <row r="374" spans="1:8" ht="15" x14ac:dyDescent="0.2">
      <c r="A374" s="86" t="s">
        <v>162</v>
      </c>
      <c r="B374" s="93" t="s">
        <v>40</v>
      </c>
      <c r="C374" s="140">
        <v>7</v>
      </c>
      <c r="D374" s="140">
        <v>2</v>
      </c>
      <c r="E374" s="93" t="s">
        <v>161</v>
      </c>
      <c r="F374" s="93"/>
      <c r="G374" s="301">
        <f>G375+G379+G392+G397</f>
        <v>24161.7</v>
      </c>
      <c r="H374" s="301">
        <f>H375+H379+H392+H397</f>
        <v>26549.9</v>
      </c>
    </row>
    <row r="375" spans="1:8" ht="38.25" x14ac:dyDescent="0.2">
      <c r="A375" s="86" t="s">
        <v>212</v>
      </c>
      <c r="B375" s="93" t="s">
        <v>40</v>
      </c>
      <c r="C375" s="140">
        <v>7</v>
      </c>
      <c r="D375" s="140">
        <v>2</v>
      </c>
      <c r="E375" s="93" t="s">
        <v>213</v>
      </c>
      <c r="F375" s="93"/>
      <c r="G375" s="288">
        <f>G377</f>
        <v>23761.7</v>
      </c>
      <c r="H375" s="288">
        <f>H377</f>
        <v>26549.9</v>
      </c>
    </row>
    <row r="376" spans="1:8" ht="25.5" x14ac:dyDescent="0.2">
      <c r="A376" s="86" t="s">
        <v>183</v>
      </c>
      <c r="B376" s="93" t="s">
        <v>40</v>
      </c>
      <c r="C376" s="140">
        <v>7</v>
      </c>
      <c r="D376" s="140">
        <v>2</v>
      </c>
      <c r="E376" s="93" t="s">
        <v>213</v>
      </c>
      <c r="F376" s="93" t="s">
        <v>181</v>
      </c>
      <c r="G376" s="302">
        <f>G377</f>
        <v>23761.7</v>
      </c>
      <c r="H376" s="302">
        <f>H377</f>
        <v>26549.9</v>
      </c>
    </row>
    <row r="377" spans="1:8" ht="15" x14ac:dyDescent="0.2">
      <c r="A377" s="86" t="s">
        <v>186</v>
      </c>
      <c r="B377" s="93" t="s">
        <v>40</v>
      </c>
      <c r="C377" s="140">
        <v>7</v>
      </c>
      <c r="D377" s="140">
        <v>2</v>
      </c>
      <c r="E377" s="93" t="s">
        <v>213</v>
      </c>
      <c r="F377" s="93" t="s">
        <v>185</v>
      </c>
      <c r="G377" s="302">
        <f>G378</f>
        <v>23761.7</v>
      </c>
      <c r="H377" s="302">
        <f>H378</f>
        <v>26549.9</v>
      </c>
    </row>
    <row r="378" spans="1:8" ht="38.25" x14ac:dyDescent="0.2">
      <c r="A378" s="163" t="s">
        <v>422</v>
      </c>
      <c r="B378" s="94" t="s">
        <v>40</v>
      </c>
      <c r="C378" s="142">
        <v>7</v>
      </c>
      <c r="D378" s="142">
        <v>2</v>
      </c>
      <c r="E378" s="94" t="s">
        <v>213</v>
      </c>
      <c r="F378" s="94" t="s">
        <v>98</v>
      </c>
      <c r="G378" s="287">
        <v>23761.7</v>
      </c>
      <c r="H378" s="287">
        <v>26549.9</v>
      </c>
    </row>
    <row r="379" spans="1:8" ht="15" x14ac:dyDescent="0.2">
      <c r="A379" s="5" t="s">
        <v>524</v>
      </c>
      <c r="B379" s="93" t="s">
        <v>40</v>
      </c>
      <c r="C379" s="140">
        <v>7</v>
      </c>
      <c r="D379" s="140">
        <v>2</v>
      </c>
      <c r="E379" s="93" t="s">
        <v>236</v>
      </c>
      <c r="F379" s="93"/>
      <c r="G379" s="297">
        <f>G388+G384+G380</f>
        <v>255</v>
      </c>
      <c r="H379" s="297">
        <f>H388+H384+H380</f>
        <v>0</v>
      </c>
    </row>
    <row r="380" spans="1:8" ht="15" x14ac:dyDescent="0.2">
      <c r="A380" s="86" t="s">
        <v>240</v>
      </c>
      <c r="B380" s="93" t="s">
        <v>40</v>
      </c>
      <c r="C380" s="140">
        <v>7</v>
      </c>
      <c r="D380" s="140">
        <v>2</v>
      </c>
      <c r="E380" s="93" t="s">
        <v>239</v>
      </c>
      <c r="F380" s="93"/>
      <c r="G380" s="297">
        <f t="shared" ref="G380:H382" si="42">G381</f>
        <v>100</v>
      </c>
      <c r="H380" s="297">
        <f t="shared" si="42"/>
        <v>0</v>
      </c>
    </row>
    <row r="381" spans="1:8" ht="25.5" x14ac:dyDescent="0.2">
      <c r="A381" s="86" t="s">
        <v>183</v>
      </c>
      <c r="B381" s="93" t="s">
        <v>40</v>
      </c>
      <c r="C381" s="140">
        <v>7</v>
      </c>
      <c r="D381" s="140">
        <v>2</v>
      </c>
      <c r="E381" s="93" t="s">
        <v>239</v>
      </c>
      <c r="F381" s="93" t="s">
        <v>181</v>
      </c>
      <c r="G381" s="297">
        <f t="shared" si="42"/>
        <v>100</v>
      </c>
      <c r="H381" s="297">
        <f t="shared" si="42"/>
        <v>0</v>
      </c>
    </row>
    <row r="382" spans="1:8" ht="15" x14ac:dyDescent="0.2">
      <c r="A382" s="86" t="s">
        <v>186</v>
      </c>
      <c r="B382" s="93" t="s">
        <v>40</v>
      </c>
      <c r="C382" s="140">
        <v>7</v>
      </c>
      <c r="D382" s="140">
        <v>2</v>
      </c>
      <c r="E382" s="93" t="s">
        <v>239</v>
      </c>
      <c r="F382" s="93" t="s">
        <v>185</v>
      </c>
      <c r="G382" s="297">
        <f t="shared" si="42"/>
        <v>100</v>
      </c>
      <c r="H382" s="297">
        <f t="shared" si="42"/>
        <v>0</v>
      </c>
    </row>
    <row r="383" spans="1:8" ht="15" x14ac:dyDescent="0.2">
      <c r="A383" s="163" t="s">
        <v>104</v>
      </c>
      <c r="B383" s="94" t="s">
        <v>40</v>
      </c>
      <c r="C383" s="142">
        <v>7</v>
      </c>
      <c r="D383" s="142">
        <v>2</v>
      </c>
      <c r="E383" s="94" t="s">
        <v>239</v>
      </c>
      <c r="F383" s="94" t="s">
        <v>105</v>
      </c>
      <c r="G383" s="298">
        <v>100</v>
      </c>
      <c r="H383" s="298">
        <v>0</v>
      </c>
    </row>
    <row r="384" spans="1:8" ht="51" x14ac:dyDescent="0.2">
      <c r="A384" s="86" t="s">
        <v>509</v>
      </c>
      <c r="B384" s="93" t="s">
        <v>40</v>
      </c>
      <c r="C384" s="140">
        <v>7</v>
      </c>
      <c r="D384" s="140">
        <v>2</v>
      </c>
      <c r="E384" s="93" t="s">
        <v>241</v>
      </c>
      <c r="F384" s="93"/>
      <c r="G384" s="297">
        <f t="shared" ref="G384:H386" si="43">G385</f>
        <v>55</v>
      </c>
      <c r="H384" s="297">
        <f t="shared" si="43"/>
        <v>0</v>
      </c>
    </row>
    <row r="385" spans="1:8" ht="25.5" x14ac:dyDescent="0.2">
      <c r="A385" s="86" t="s">
        <v>183</v>
      </c>
      <c r="B385" s="93" t="s">
        <v>40</v>
      </c>
      <c r="C385" s="140">
        <v>7</v>
      </c>
      <c r="D385" s="140">
        <v>2</v>
      </c>
      <c r="E385" s="93" t="s">
        <v>241</v>
      </c>
      <c r="F385" s="93" t="s">
        <v>181</v>
      </c>
      <c r="G385" s="297">
        <f t="shared" si="43"/>
        <v>55</v>
      </c>
      <c r="H385" s="297">
        <f t="shared" si="43"/>
        <v>0</v>
      </c>
    </row>
    <row r="386" spans="1:8" ht="15" x14ac:dyDescent="0.2">
      <c r="A386" s="86" t="s">
        <v>186</v>
      </c>
      <c r="B386" s="93" t="s">
        <v>40</v>
      </c>
      <c r="C386" s="140">
        <v>7</v>
      </c>
      <c r="D386" s="140">
        <v>2</v>
      </c>
      <c r="E386" s="93" t="s">
        <v>241</v>
      </c>
      <c r="F386" s="93" t="s">
        <v>185</v>
      </c>
      <c r="G386" s="297">
        <f t="shared" si="43"/>
        <v>55</v>
      </c>
      <c r="H386" s="297">
        <f t="shared" si="43"/>
        <v>0</v>
      </c>
    </row>
    <row r="387" spans="1:8" ht="15" x14ac:dyDescent="0.2">
      <c r="A387" s="163" t="s">
        <v>104</v>
      </c>
      <c r="B387" s="94" t="s">
        <v>40</v>
      </c>
      <c r="C387" s="142">
        <v>7</v>
      </c>
      <c r="D387" s="142">
        <v>2</v>
      </c>
      <c r="E387" s="94" t="s">
        <v>241</v>
      </c>
      <c r="F387" s="94" t="s">
        <v>105</v>
      </c>
      <c r="G387" s="298">
        <v>55</v>
      </c>
      <c r="H387" s="298">
        <v>0</v>
      </c>
    </row>
    <row r="388" spans="1:8" ht="15" x14ac:dyDescent="0.2">
      <c r="A388" s="86" t="s">
        <v>247</v>
      </c>
      <c r="B388" s="93" t="s">
        <v>40</v>
      </c>
      <c r="C388" s="140">
        <v>7</v>
      </c>
      <c r="D388" s="140">
        <v>2</v>
      </c>
      <c r="E388" s="93" t="s">
        <v>244</v>
      </c>
      <c r="F388" s="93"/>
      <c r="G388" s="297">
        <f t="shared" ref="G388:H390" si="44">G389</f>
        <v>100</v>
      </c>
      <c r="H388" s="297">
        <f t="shared" si="44"/>
        <v>0</v>
      </c>
    </row>
    <row r="389" spans="1:8" ht="25.5" x14ac:dyDescent="0.2">
      <c r="A389" s="86" t="s">
        <v>183</v>
      </c>
      <c r="B389" s="93" t="s">
        <v>40</v>
      </c>
      <c r="C389" s="140">
        <v>7</v>
      </c>
      <c r="D389" s="140">
        <v>2</v>
      </c>
      <c r="E389" s="93" t="s">
        <v>244</v>
      </c>
      <c r="F389" s="93" t="s">
        <v>181</v>
      </c>
      <c r="G389" s="297">
        <f t="shared" si="44"/>
        <v>100</v>
      </c>
      <c r="H389" s="297">
        <f t="shared" si="44"/>
        <v>0</v>
      </c>
    </row>
    <row r="390" spans="1:8" ht="15" x14ac:dyDescent="0.2">
      <c r="A390" s="86" t="s">
        <v>186</v>
      </c>
      <c r="B390" s="93" t="s">
        <v>40</v>
      </c>
      <c r="C390" s="140">
        <v>7</v>
      </c>
      <c r="D390" s="140">
        <v>2</v>
      </c>
      <c r="E390" s="93" t="s">
        <v>244</v>
      </c>
      <c r="F390" s="93" t="s">
        <v>185</v>
      </c>
      <c r="G390" s="297">
        <f t="shared" si="44"/>
        <v>100</v>
      </c>
      <c r="H390" s="297">
        <f t="shared" si="44"/>
        <v>0</v>
      </c>
    </row>
    <row r="391" spans="1:8" ht="15" x14ac:dyDescent="0.2">
      <c r="A391" s="163" t="s">
        <v>104</v>
      </c>
      <c r="B391" s="94" t="s">
        <v>40</v>
      </c>
      <c r="C391" s="142">
        <v>7</v>
      </c>
      <c r="D391" s="142">
        <v>2</v>
      </c>
      <c r="E391" s="94" t="s">
        <v>244</v>
      </c>
      <c r="F391" s="94" t="s">
        <v>105</v>
      </c>
      <c r="G391" s="298">
        <v>100</v>
      </c>
      <c r="H391" s="298">
        <v>0</v>
      </c>
    </row>
    <row r="392" spans="1:8" ht="24" x14ac:dyDescent="0.2">
      <c r="A392" s="5" t="s">
        <v>525</v>
      </c>
      <c r="B392" s="93" t="s">
        <v>40</v>
      </c>
      <c r="C392" s="140">
        <v>7</v>
      </c>
      <c r="D392" s="140">
        <v>2</v>
      </c>
      <c r="E392" s="93" t="s">
        <v>248</v>
      </c>
      <c r="F392" s="93"/>
      <c r="G392" s="288">
        <f>G393</f>
        <v>18</v>
      </c>
      <c r="H392" s="288">
        <f>H393</f>
        <v>0</v>
      </c>
    </row>
    <row r="393" spans="1:8" ht="15" x14ac:dyDescent="0.2">
      <c r="A393" s="86" t="s">
        <v>252</v>
      </c>
      <c r="B393" s="93" t="s">
        <v>40</v>
      </c>
      <c r="C393" s="140">
        <v>7</v>
      </c>
      <c r="D393" s="140">
        <v>2</v>
      </c>
      <c r="E393" s="93" t="s">
        <v>251</v>
      </c>
      <c r="F393" s="93"/>
      <c r="G393" s="297">
        <f t="shared" ref="G393:H395" si="45">G394</f>
        <v>18</v>
      </c>
      <c r="H393" s="297">
        <f t="shared" si="45"/>
        <v>0</v>
      </c>
    </row>
    <row r="394" spans="1:8" ht="25.5" x14ac:dyDescent="0.2">
      <c r="A394" s="86" t="s">
        <v>183</v>
      </c>
      <c r="B394" s="93" t="s">
        <v>40</v>
      </c>
      <c r="C394" s="140">
        <v>7</v>
      </c>
      <c r="D394" s="140">
        <v>2</v>
      </c>
      <c r="E394" s="93" t="s">
        <v>251</v>
      </c>
      <c r="F394" s="93" t="s">
        <v>181</v>
      </c>
      <c r="G394" s="297">
        <f t="shared" si="45"/>
        <v>18</v>
      </c>
      <c r="H394" s="297">
        <f t="shared" si="45"/>
        <v>0</v>
      </c>
    </row>
    <row r="395" spans="1:8" ht="15" x14ac:dyDescent="0.2">
      <c r="A395" s="86" t="s">
        <v>186</v>
      </c>
      <c r="B395" s="93" t="s">
        <v>40</v>
      </c>
      <c r="C395" s="140">
        <v>7</v>
      </c>
      <c r="D395" s="140">
        <v>2</v>
      </c>
      <c r="E395" s="93" t="s">
        <v>251</v>
      </c>
      <c r="F395" s="93" t="s">
        <v>185</v>
      </c>
      <c r="G395" s="297">
        <f t="shared" si="45"/>
        <v>18</v>
      </c>
      <c r="H395" s="297">
        <f t="shared" si="45"/>
        <v>0</v>
      </c>
    </row>
    <row r="396" spans="1:8" ht="15" x14ac:dyDescent="0.2">
      <c r="A396" s="163" t="s">
        <v>104</v>
      </c>
      <c r="B396" s="94" t="s">
        <v>40</v>
      </c>
      <c r="C396" s="142">
        <v>7</v>
      </c>
      <c r="D396" s="142">
        <v>2</v>
      </c>
      <c r="E396" s="94" t="s">
        <v>251</v>
      </c>
      <c r="F396" s="94" t="s">
        <v>105</v>
      </c>
      <c r="G396" s="298">
        <v>18</v>
      </c>
      <c r="H396" s="298">
        <v>0</v>
      </c>
    </row>
    <row r="397" spans="1:8" ht="38.25" x14ac:dyDescent="0.2">
      <c r="A397" s="86" t="s">
        <v>277</v>
      </c>
      <c r="B397" s="93" t="s">
        <v>40</v>
      </c>
      <c r="C397" s="140">
        <v>7</v>
      </c>
      <c r="D397" s="140">
        <v>2</v>
      </c>
      <c r="E397" s="93" t="s">
        <v>273</v>
      </c>
      <c r="F397" s="93"/>
      <c r="G397" s="288">
        <f>G401+G405</f>
        <v>127</v>
      </c>
      <c r="H397" s="288">
        <f>H401+H405</f>
        <v>0</v>
      </c>
    </row>
    <row r="398" spans="1:8" ht="25.5" x14ac:dyDescent="0.2">
      <c r="A398" s="86" t="s">
        <v>274</v>
      </c>
      <c r="B398" s="93" t="s">
        <v>40</v>
      </c>
      <c r="C398" s="140">
        <v>7</v>
      </c>
      <c r="D398" s="140">
        <v>2</v>
      </c>
      <c r="E398" s="93" t="s">
        <v>275</v>
      </c>
      <c r="F398" s="93"/>
      <c r="G398" s="288">
        <f t="shared" ref="G398:H400" si="46">G399</f>
        <v>107</v>
      </c>
      <c r="H398" s="288">
        <f t="shared" si="46"/>
        <v>0</v>
      </c>
    </row>
    <row r="399" spans="1:8" ht="25.5" x14ac:dyDescent="0.2">
      <c r="A399" s="86" t="s">
        <v>183</v>
      </c>
      <c r="B399" s="93" t="s">
        <v>40</v>
      </c>
      <c r="C399" s="140">
        <v>7</v>
      </c>
      <c r="D399" s="140">
        <v>2</v>
      </c>
      <c r="E399" s="93" t="s">
        <v>275</v>
      </c>
      <c r="F399" s="93" t="s">
        <v>181</v>
      </c>
      <c r="G399" s="297">
        <f t="shared" si="46"/>
        <v>107</v>
      </c>
      <c r="H399" s="297">
        <f t="shared" si="46"/>
        <v>0</v>
      </c>
    </row>
    <row r="400" spans="1:8" ht="15" x14ac:dyDescent="0.2">
      <c r="A400" s="86" t="s">
        <v>186</v>
      </c>
      <c r="B400" s="93" t="s">
        <v>40</v>
      </c>
      <c r="C400" s="140">
        <v>7</v>
      </c>
      <c r="D400" s="140">
        <v>2</v>
      </c>
      <c r="E400" s="93" t="s">
        <v>275</v>
      </c>
      <c r="F400" s="93" t="s">
        <v>185</v>
      </c>
      <c r="G400" s="297">
        <f t="shared" si="46"/>
        <v>107</v>
      </c>
      <c r="H400" s="297">
        <f t="shared" si="46"/>
        <v>0</v>
      </c>
    </row>
    <row r="401" spans="1:9" ht="15" x14ac:dyDescent="0.2">
      <c r="A401" s="163" t="s">
        <v>104</v>
      </c>
      <c r="B401" s="94" t="s">
        <v>40</v>
      </c>
      <c r="C401" s="142">
        <v>7</v>
      </c>
      <c r="D401" s="142">
        <v>2</v>
      </c>
      <c r="E401" s="94" t="s">
        <v>275</v>
      </c>
      <c r="F401" s="94" t="s">
        <v>105</v>
      </c>
      <c r="G401" s="298">
        <v>107</v>
      </c>
      <c r="H401" s="298">
        <v>0</v>
      </c>
    </row>
    <row r="402" spans="1:9" ht="25.5" x14ac:dyDescent="0.2">
      <c r="A402" s="86" t="s">
        <v>507</v>
      </c>
      <c r="B402" s="93" t="s">
        <v>40</v>
      </c>
      <c r="C402" s="140">
        <v>7</v>
      </c>
      <c r="D402" s="140">
        <v>2</v>
      </c>
      <c r="E402" s="93" t="s">
        <v>276</v>
      </c>
      <c r="F402" s="93"/>
      <c r="G402" s="288">
        <f t="shared" ref="G402:H404" si="47">G403</f>
        <v>20</v>
      </c>
      <c r="H402" s="288">
        <f t="shared" si="47"/>
        <v>0</v>
      </c>
    </row>
    <row r="403" spans="1:9" ht="25.5" x14ac:dyDescent="0.2">
      <c r="A403" s="86" t="s">
        <v>183</v>
      </c>
      <c r="B403" s="93" t="s">
        <v>40</v>
      </c>
      <c r="C403" s="140">
        <v>7</v>
      </c>
      <c r="D403" s="140">
        <v>2</v>
      </c>
      <c r="E403" s="93" t="s">
        <v>276</v>
      </c>
      <c r="F403" s="93" t="s">
        <v>181</v>
      </c>
      <c r="G403" s="297">
        <f t="shared" si="47"/>
        <v>20</v>
      </c>
      <c r="H403" s="297">
        <f t="shared" si="47"/>
        <v>0</v>
      </c>
    </row>
    <row r="404" spans="1:9" ht="15" x14ac:dyDescent="0.2">
      <c r="A404" s="86" t="s">
        <v>186</v>
      </c>
      <c r="B404" s="93" t="s">
        <v>40</v>
      </c>
      <c r="C404" s="140">
        <v>7</v>
      </c>
      <c r="D404" s="140">
        <v>2</v>
      </c>
      <c r="E404" s="93" t="s">
        <v>276</v>
      </c>
      <c r="F404" s="93" t="s">
        <v>185</v>
      </c>
      <c r="G404" s="297">
        <f t="shared" si="47"/>
        <v>20</v>
      </c>
      <c r="H404" s="297">
        <f t="shared" si="47"/>
        <v>0</v>
      </c>
    </row>
    <row r="405" spans="1:9" ht="15" x14ac:dyDescent="0.2">
      <c r="A405" s="163" t="s">
        <v>104</v>
      </c>
      <c r="B405" s="94" t="s">
        <v>40</v>
      </c>
      <c r="C405" s="142">
        <v>7</v>
      </c>
      <c r="D405" s="142">
        <v>2</v>
      </c>
      <c r="E405" s="94" t="s">
        <v>276</v>
      </c>
      <c r="F405" s="94" t="s">
        <v>105</v>
      </c>
      <c r="G405" s="298">
        <v>20</v>
      </c>
      <c r="H405" s="298">
        <v>0</v>
      </c>
    </row>
    <row r="406" spans="1:9" ht="15" x14ac:dyDescent="0.2">
      <c r="A406" s="216" t="s">
        <v>72</v>
      </c>
      <c r="B406" s="148" t="s">
        <v>40</v>
      </c>
      <c r="C406" s="257">
        <v>8</v>
      </c>
      <c r="D406" s="257">
        <v>0</v>
      </c>
      <c r="E406" s="264" t="s">
        <v>7</v>
      </c>
      <c r="F406" s="148" t="s">
        <v>7</v>
      </c>
      <c r="G406" s="296">
        <f>G407+G462</f>
        <v>128579.59999999999</v>
      </c>
      <c r="H406" s="296">
        <f>H407+H462</f>
        <v>145374</v>
      </c>
    </row>
    <row r="407" spans="1:9" ht="15" x14ac:dyDescent="0.2">
      <c r="A407" s="86" t="s">
        <v>32</v>
      </c>
      <c r="B407" s="93" t="s">
        <v>40</v>
      </c>
      <c r="C407" s="140">
        <v>8</v>
      </c>
      <c r="D407" s="140">
        <v>1</v>
      </c>
      <c r="E407" s="93" t="s">
        <v>7</v>
      </c>
      <c r="F407" s="93" t="s">
        <v>7</v>
      </c>
      <c r="G407" s="288">
        <f>G408</f>
        <v>101406.7</v>
      </c>
      <c r="H407" s="288">
        <f>H408</f>
        <v>118446</v>
      </c>
      <c r="I407" s="3"/>
    </row>
    <row r="408" spans="1:9" ht="15" x14ac:dyDescent="0.2">
      <c r="A408" s="86" t="s">
        <v>162</v>
      </c>
      <c r="B408" s="93" t="s">
        <v>40</v>
      </c>
      <c r="C408" s="140">
        <v>8</v>
      </c>
      <c r="D408" s="140">
        <v>1</v>
      </c>
      <c r="E408" s="93" t="s">
        <v>161</v>
      </c>
      <c r="F408" s="93"/>
      <c r="G408" s="288">
        <f>G409+G413+G422+G440+G449+G435+G454+G458</f>
        <v>101406.7</v>
      </c>
      <c r="H408" s="288">
        <f>H409+H413+H422+H440+H449+H435+H454+H458</f>
        <v>118446</v>
      </c>
    </row>
    <row r="409" spans="1:9" ht="38.25" x14ac:dyDescent="0.2">
      <c r="A409" s="86" t="s">
        <v>212</v>
      </c>
      <c r="B409" s="93" t="s">
        <v>40</v>
      </c>
      <c r="C409" s="140">
        <v>8</v>
      </c>
      <c r="D409" s="140">
        <v>1</v>
      </c>
      <c r="E409" s="93" t="s">
        <v>213</v>
      </c>
      <c r="F409" s="93"/>
      <c r="G409" s="288">
        <f t="shared" ref="G409:H411" si="48">G410</f>
        <v>98824.4</v>
      </c>
      <c r="H409" s="288">
        <f t="shared" si="48"/>
        <v>116871.3</v>
      </c>
    </row>
    <row r="410" spans="1:9" ht="25.5" x14ac:dyDescent="0.2">
      <c r="A410" s="86" t="s">
        <v>183</v>
      </c>
      <c r="B410" s="93" t="s">
        <v>40</v>
      </c>
      <c r="C410" s="140">
        <v>8</v>
      </c>
      <c r="D410" s="140">
        <v>1</v>
      </c>
      <c r="E410" s="93" t="s">
        <v>213</v>
      </c>
      <c r="F410" s="93" t="s">
        <v>181</v>
      </c>
      <c r="G410" s="288">
        <f t="shared" si="48"/>
        <v>98824.4</v>
      </c>
      <c r="H410" s="288">
        <f t="shared" si="48"/>
        <v>116871.3</v>
      </c>
    </row>
    <row r="411" spans="1:9" ht="15" x14ac:dyDescent="0.2">
      <c r="A411" s="174" t="s">
        <v>184</v>
      </c>
      <c r="B411" s="93" t="s">
        <v>40</v>
      </c>
      <c r="C411" s="140">
        <v>8</v>
      </c>
      <c r="D411" s="140">
        <v>1</v>
      </c>
      <c r="E411" s="93" t="s">
        <v>213</v>
      </c>
      <c r="F411" s="93" t="s">
        <v>182</v>
      </c>
      <c r="G411" s="288">
        <f t="shared" si="48"/>
        <v>98824.4</v>
      </c>
      <c r="H411" s="288">
        <f t="shared" si="48"/>
        <v>116871.3</v>
      </c>
    </row>
    <row r="412" spans="1:9" ht="38.25" x14ac:dyDescent="0.2">
      <c r="A412" s="163" t="s">
        <v>423</v>
      </c>
      <c r="B412" s="94" t="s">
        <v>40</v>
      </c>
      <c r="C412" s="142">
        <v>8</v>
      </c>
      <c r="D412" s="142">
        <v>1</v>
      </c>
      <c r="E412" s="94" t="s">
        <v>213</v>
      </c>
      <c r="F412" s="94" t="s">
        <v>101</v>
      </c>
      <c r="G412" s="287">
        <v>98824.4</v>
      </c>
      <c r="H412" s="287">
        <v>116871.3</v>
      </c>
    </row>
    <row r="413" spans="1:9" ht="24" x14ac:dyDescent="0.2">
      <c r="A413" s="5" t="s">
        <v>525</v>
      </c>
      <c r="B413" s="93" t="s">
        <v>40</v>
      </c>
      <c r="C413" s="140">
        <v>8</v>
      </c>
      <c r="D413" s="140">
        <v>1</v>
      </c>
      <c r="E413" s="93" t="s">
        <v>248</v>
      </c>
      <c r="F413" s="93"/>
      <c r="G413" s="288">
        <f>G417+G421</f>
        <v>330</v>
      </c>
      <c r="H413" s="288">
        <f>H417+H421</f>
        <v>0</v>
      </c>
    </row>
    <row r="414" spans="1:9" ht="25.5" x14ac:dyDescent="0.2">
      <c r="A414" s="86" t="s">
        <v>250</v>
      </c>
      <c r="B414" s="93" t="s">
        <v>40</v>
      </c>
      <c r="C414" s="140">
        <v>8</v>
      </c>
      <c r="D414" s="140">
        <v>1</v>
      </c>
      <c r="E414" s="93" t="s">
        <v>249</v>
      </c>
      <c r="F414" s="93"/>
      <c r="G414" s="288">
        <f t="shared" ref="G414:H416" si="49">G415</f>
        <v>30</v>
      </c>
      <c r="H414" s="288">
        <f t="shared" si="49"/>
        <v>0</v>
      </c>
    </row>
    <row r="415" spans="1:9" ht="25.5" x14ac:dyDescent="0.2">
      <c r="A415" s="86" t="s">
        <v>183</v>
      </c>
      <c r="B415" s="93" t="s">
        <v>40</v>
      </c>
      <c r="C415" s="140">
        <v>8</v>
      </c>
      <c r="D415" s="140">
        <v>1</v>
      </c>
      <c r="E415" s="93" t="s">
        <v>249</v>
      </c>
      <c r="F415" s="93" t="s">
        <v>181</v>
      </c>
      <c r="G415" s="297">
        <f t="shared" si="49"/>
        <v>30</v>
      </c>
      <c r="H415" s="297">
        <f t="shared" si="49"/>
        <v>0</v>
      </c>
    </row>
    <row r="416" spans="1:9" ht="15" x14ac:dyDescent="0.2">
      <c r="A416" s="174" t="s">
        <v>184</v>
      </c>
      <c r="B416" s="93" t="s">
        <v>40</v>
      </c>
      <c r="C416" s="140">
        <v>8</v>
      </c>
      <c r="D416" s="140">
        <v>1</v>
      </c>
      <c r="E416" s="93" t="s">
        <v>249</v>
      </c>
      <c r="F416" s="93" t="s">
        <v>182</v>
      </c>
      <c r="G416" s="297">
        <f t="shared" si="49"/>
        <v>30</v>
      </c>
      <c r="H416" s="297">
        <f t="shared" si="49"/>
        <v>0</v>
      </c>
    </row>
    <row r="417" spans="1:8" ht="15" x14ac:dyDescent="0.2">
      <c r="A417" s="163" t="s">
        <v>102</v>
      </c>
      <c r="B417" s="94" t="s">
        <v>40</v>
      </c>
      <c r="C417" s="142">
        <v>8</v>
      </c>
      <c r="D417" s="142">
        <v>1</v>
      </c>
      <c r="E417" s="94" t="s">
        <v>249</v>
      </c>
      <c r="F417" s="94" t="s">
        <v>103</v>
      </c>
      <c r="G417" s="298">
        <v>30</v>
      </c>
      <c r="H417" s="298">
        <v>0</v>
      </c>
    </row>
    <row r="418" spans="1:8" ht="15" x14ac:dyDescent="0.2">
      <c r="A418" s="86" t="s">
        <v>252</v>
      </c>
      <c r="B418" s="93" t="s">
        <v>40</v>
      </c>
      <c r="C418" s="140">
        <v>8</v>
      </c>
      <c r="D418" s="140">
        <v>1</v>
      </c>
      <c r="E418" s="93" t="s">
        <v>251</v>
      </c>
      <c r="F418" s="93"/>
      <c r="G418" s="288">
        <f t="shared" ref="G418:H420" si="50">G419</f>
        <v>300</v>
      </c>
      <c r="H418" s="288">
        <f t="shared" si="50"/>
        <v>0</v>
      </c>
    </row>
    <row r="419" spans="1:8" ht="25.5" x14ac:dyDescent="0.2">
      <c r="A419" s="86" t="s">
        <v>183</v>
      </c>
      <c r="B419" s="93" t="s">
        <v>40</v>
      </c>
      <c r="C419" s="140">
        <v>8</v>
      </c>
      <c r="D419" s="140">
        <v>1</v>
      </c>
      <c r="E419" s="93" t="s">
        <v>251</v>
      </c>
      <c r="F419" s="93" t="s">
        <v>181</v>
      </c>
      <c r="G419" s="297">
        <f t="shared" si="50"/>
        <v>300</v>
      </c>
      <c r="H419" s="297">
        <f t="shared" si="50"/>
        <v>0</v>
      </c>
    </row>
    <row r="420" spans="1:8" ht="15" x14ac:dyDescent="0.2">
      <c r="A420" s="174" t="s">
        <v>184</v>
      </c>
      <c r="B420" s="93" t="s">
        <v>40</v>
      </c>
      <c r="C420" s="140">
        <v>8</v>
      </c>
      <c r="D420" s="140">
        <v>1</v>
      </c>
      <c r="E420" s="93" t="s">
        <v>251</v>
      </c>
      <c r="F420" s="93" t="s">
        <v>182</v>
      </c>
      <c r="G420" s="297">
        <f t="shared" si="50"/>
        <v>300</v>
      </c>
      <c r="H420" s="297">
        <f t="shared" si="50"/>
        <v>0</v>
      </c>
    </row>
    <row r="421" spans="1:8" ht="15" x14ac:dyDescent="0.2">
      <c r="A421" s="163" t="s">
        <v>102</v>
      </c>
      <c r="B421" s="94" t="s">
        <v>40</v>
      </c>
      <c r="C421" s="142">
        <v>8</v>
      </c>
      <c r="D421" s="142">
        <v>1</v>
      </c>
      <c r="E421" s="94" t="s">
        <v>251</v>
      </c>
      <c r="F421" s="94" t="s">
        <v>103</v>
      </c>
      <c r="G421" s="298">
        <v>300</v>
      </c>
      <c r="H421" s="298">
        <v>0</v>
      </c>
    </row>
    <row r="422" spans="1:8" ht="24" x14ac:dyDescent="0.2">
      <c r="A422" s="5" t="s">
        <v>517</v>
      </c>
      <c r="B422" s="93" t="s">
        <v>40</v>
      </c>
      <c r="C422" s="140">
        <v>8</v>
      </c>
      <c r="D422" s="140">
        <v>1</v>
      </c>
      <c r="E422" s="93" t="s">
        <v>253</v>
      </c>
      <c r="F422" s="93"/>
      <c r="G422" s="297">
        <f>G423+G427+G431</f>
        <v>323.60000000000002</v>
      </c>
      <c r="H422" s="297">
        <f>H423+H427+H431</f>
        <v>0</v>
      </c>
    </row>
    <row r="423" spans="1:8" ht="15" x14ac:dyDescent="0.2">
      <c r="A423" s="86" t="s">
        <v>255</v>
      </c>
      <c r="B423" s="93" t="s">
        <v>40</v>
      </c>
      <c r="C423" s="140">
        <v>8</v>
      </c>
      <c r="D423" s="140">
        <v>1</v>
      </c>
      <c r="E423" s="93" t="s">
        <v>254</v>
      </c>
      <c r="F423" s="93"/>
      <c r="G423" s="288">
        <f t="shared" ref="G423:H425" si="51">G424</f>
        <v>227.7</v>
      </c>
      <c r="H423" s="288">
        <f t="shared" si="51"/>
        <v>0</v>
      </c>
    </row>
    <row r="424" spans="1:8" ht="25.5" x14ac:dyDescent="0.2">
      <c r="A424" s="86" t="s">
        <v>183</v>
      </c>
      <c r="B424" s="93" t="s">
        <v>40</v>
      </c>
      <c r="C424" s="140">
        <v>8</v>
      </c>
      <c r="D424" s="140">
        <v>1</v>
      </c>
      <c r="E424" s="93" t="s">
        <v>254</v>
      </c>
      <c r="F424" s="93" t="s">
        <v>181</v>
      </c>
      <c r="G424" s="297">
        <f t="shared" si="51"/>
        <v>227.7</v>
      </c>
      <c r="H424" s="297">
        <f t="shared" si="51"/>
        <v>0</v>
      </c>
    </row>
    <row r="425" spans="1:8" ht="15" x14ac:dyDescent="0.2">
      <c r="A425" s="174" t="s">
        <v>184</v>
      </c>
      <c r="B425" s="93" t="s">
        <v>40</v>
      </c>
      <c r="C425" s="140">
        <v>8</v>
      </c>
      <c r="D425" s="140">
        <v>1</v>
      </c>
      <c r="E425" s="93" t="s">
        <v>254</v>
      </c>
      <c r="F425" s="93" t="s">
        <v>182</v>
      </c>
      <c r="G425" s="297">
        <f t="shared" si="51"/>
        <v>227.7</v>
      </c>
      <c r="H425" s="297">
        <f t="shared" si="51"/>
        <v>0</v>
      </c>
    </row>
    <row r="426" spans="1:8" ht="15" x14ac:dyDescent="0.2">
      <c r="A426" s="163" t="s">
        <v>102</v>
      </c>
      <c r="B426" s="94" t="s">
        <v>40</v>
      </c>
      <c r="C426" s="142">
        <v>8</v>
      </c>
      <c r="D426" s="142">
        <v>1</v>
      </c>
      <c r="E426" s="94" t="s">
        <v>254</v>
      </c>
      <c r="F426" s="94" t="s">
        <v>103</v>
      </c>
      <c r="G426" s="298">
        <v>227.7</v>
      </c>
      <c r="H426" s="298">
        <v>0</v>
      </c>
    </row>
    <row r="427" spans="1:8" ht="25.5" x14ac:dyDescent="0.2">
      <c r="A427" s="86" t="s">
        <v>258</v>
      </c>
      <c r="B427" s="93" t="s">
        <v>40</v>
      </c>
      <c r="C427" s="140">
        <v>8</v>
      </c>
      <c r="D427" s="140">
        <v>1</v>
      </c>
      <c r="E427" s="93" t="s">
        <v>259</v>
      </c>
      <c r="F427" s="93"/>
      <c r="G427" s="288">
        <f t="shared" ref="G427:H429" si="52">G428</f>
        <v>3.5</v>
      </c>
      <c r="H427" s="288">
        <f t="shared" si="52"/>
        <v>0</v>
      </c>
    </row>
    <row r="428" spans="1:8" ht="25.5" x14ac:dyDescent="0.2">
      <c r="A428" s="86" t="s">
        <v>183</v>
      </c>
      <c r="B428" s="93" t="s">
        <v>40</v>
      </c>
      <c r="C428" s="140">
        <v>8</v>
      </c>
      <c r="D428" s="140">
        <v>1</v>
      </c>
      <c r="E428" s="93" t="s">
        <v>259</v>
      </c>
      <c r="F428" s="93" t="s">
        <v>181</v>
      </c>
      <c r="G428" s="297">
        <f t="shared" si="52"/>
        <v>3.5</v>
      </c>
      <c r="H428" s="297">
        <f t="shared" si="52"/>
        <v>0</v>
      </c>
    </row>
    <row r="429" spans="1:8" ht="15" x14ac:dyDescent="0.2">
      <c r="A429" s="174" t="s">
        <v>184</v>
      </c>
      <c r="B429" s="93" t="s">
        <v>40</v>
      </c>
      <c r="C429" s="140">
        <v>8</v>
      </c>
      <c r="D429" s="140">
        <v>1</v>
      </c>
      <c r="E429" s="93" t="s">
        <v>259</v>
      </c>
      <c r="F429" s="93" t="s">
        <v>182</v>
      </c>
      <c r="G429" s="297">
        <f t="shared" si="52"/>
        <v>3.5</v>
      </c>
      <c r="H429" s="297">
        <f t="shared" si="52"/>
        <v>0</v>
      </c>
    </row>
    <row r="430" spans="1:8" ht="15" x14ac:dyDescent="0.2">
      <c r="A430" s="163" t="s">
        <v>102</v>
      </c>
      <c r="B430" s="94" t="s">
        <v>40</v>
      </c>
      <c r="C430" s="142">
        <v>8</v>
      </c>
      <c r="D430" s="142">
        <v>1</v>
      </c>
      <c r="E430" s="94" t="s">
        <v>259</v>
      </c>
      <c r="F430" s="94" t="s">
        <v>103</v>
      </c>
      <c r="G430" s="298">
        <v>3.5</v>
      </c>
      <c r="H430" s="298">
        <v>0</v>
      </c>
    </row>
    <row r="431" spans="1:8" ht="15" x14ac:dyDescent="0.2">
      <c r="A431" s="86" t="s">
        <v>300</v>
      </c>
      <c r="B431" s="93" t="s">
        <v>40</v>
      </c>
      <c r="C431" s="140">
        <v>8</v>
      </c>
      <c r="D431" s="140">
        <v>1</v>
      </c>
      <c r="E431" s="93" t="s">
        <v>260</v>
      </c>
      <c r="F431" s="93"/>
      <c r="G431" s="288">
        <f t="shared" ref="G431:H437" si="53">G432</f>
        <v>92.4</v>
      </c>
      <c r="H431" s="288">
        <f t="shared" si="53"/>
        <v>0</v>
      </c>
    </row>
    <row r="432" spans="1:8" ht="25.5" x14ac:dyDescent="0.2">
      <c r="A432" s="86" t="s">
        <v>183</v>
      </c>
      <c r="B432" s="93" t="s">
        <v>40</v>
      </c>
      <c r="C432" s="140">
        <v>8</v>
      </c>
      <c r="D432" s="140">
        <v>1</v>
      </c>
      <c r="E432" s="93" t="s">
        <v>260</v>
      </c>
      <c r="F432" s="93" t="s">
        <v>181</v>
      </c>
      <c r="G432" s="297">
        <f t="shared" si="53"/>
        <v>92.4</v>
      </c>
      <c r="H432" s="297">
        <f t="shared" si="53"/>
        <v>0</v>
      </c>
    </row>
    <row r="433" spans="1:8" ht="15" x14ac:dyDescent="0.2">
      <c r="A433" s="174" t="s">
        <v>184</v>
      </c>
      <c r="B433" s="93" t="s">
        <v>40</v>
      </c>
      <c r="C433" s="140">
        <v>8</v>
      </c>
      <c r="D433" s="140">
        <v>1</v>
      </c>
      <c r="E433" s="93" t="s">
        <v>260</v>
      </c>
      <c r="F433" s="93" t="s">
        <v>182</v>
      </c>
      <c r="G433" s="297">
        <f t="shared" si="53"/>
        <v>92.4</v>
      </c>
      <c r="H433" s="297">
        <f t="shared" si="53"/>
        <v>0</v>
      </c>
    </row>
    <row r="434" spans="1:8" ht="15" x14ac:dyDescent="0.2">
      <c r="A434" s="163" t="s">
        <v>102</v>
      </c>
      <c r="B434" s="94" t="s">
        <v>40</v>
      </c>
      <c r="C434" s="142">
        <v>8</v>
      </c>
      <c r="D434" s="142">
        <v>1</v>
      </c>
      <c r="E434" s="94" t="s">
        <v>260</v>
      </c>
      <c r="F434" s="94" t="s">
        <v>103</v>
      </c>
      <c r="G434" s="298">
        <v>92.4</v>
      </c>
      <c r="H434" s="298">
        <v>0</v>
      </c>
    </row>
    <row r="435" spans="1:8" ht="15" x14ac:dyDescent="0.2">
      <c r="A435" s="86" t="s">
        <v>303</v>
      </c>
      <c r="B435" s="93" t="s">
        <v>40</v>
      </c>
      <c r="C435" s="140">
        <v>8</v>
      </c>
      <c r="D435" s="140">
        <v>1</v>
      </c>
      <c r="E435" s="93" t="s">
        <v>271</v>
      </c>
      <c r="F435" s="93"/>
      <c r="G435" s="288">
        <f t="shared" si="53"/>
        <v>120</v>
      </c>
      <c r="H435" s="288">
        <f t="shared" si="53"/>
        <v>0</v>
      </c>
    </row>
    <row r="436" spans="1:8" ht="25.5" x14ac:dyDescent="0.2">
      <c r="A436" s="86" t="s">
        <v>430</v>
      </c>
      <c r="B436" s="93" t="s">
        <v>40</v>
      </c>
      <c r="C436" s="140">
        <v>8</v>
      </c>
      <c r="D436" s="140">
        <v>1</v>
      </c>
      <c r="E436" s="93" t="s">
        <v>429</v>
      </c>
      <c r="F436" s="93"/>
      <c r="G436" s="297">
        <f t="shared" si="53"/>
        <v>120</v>
      </c>
      <c r="H436" s="297">
        <f t="shared" si="53"/>
        <v>0</v>
      </c>
    </row>
    <row r="437" spans="1:8" ht="38.25" x14ac:dyDescent="0.2">
      <c r="A437" s="86" t="s">
        <v>397</v>
      </c>
      <c r="B437" s="93" t="s">
        <v>40</v>
      </c>
      <c r="C437" s="140">
        <v>8</v>
      </c>
      <c r="D437" s="140">
        <v>1</v>
      </c>
      <c r="E437" s="93" t="s">
        <v>429</v>
      </c>
      <c r="F437" s="93" t="s">
        <v>181</v>
      </c>
      <c r="G437" s="297">
        <f t="shared" si="53"/>
        <v>120</v>
      </c>
      <c r="H437" s="297">
        <f t="shared" si="53"/>
        <v>0</v>
      </c>
    </row>
    <row r="438" spans="1:8" ht="15" x14ac:dyDescent="0.2">
      <c r="A438" s="174" t="s">
        <v>184</v>
      </c>
      <c r="B438" s="93" t="s">
        <v>40</v>
      </c>
      <c r="C438" s="140">
        <v>8</v>
      </c>
      <c r="D438" s="140">
        <v>1</v>
      </c>
      <c r="E438" s="93" t="s">
        <v>429</v>
      </c>
      <c r="F438" s="93" t="s">
        <v>182</v>
      </c>
      <c r="G438" s="297">
        <f>G439</f>
        <v>120</v>
      </c>
      <c r="H438" s="297">
        <f>H439</f>
        <v>0</v>
      </c>
    </row>
    <row r="439" spans="1:8" ht="15" x14ac:dyDescent="0.2">
      <c r="A439" s="163" t="s">
        <v>102</v>
      </c>
      <c r="B439" s="94" t="s">
        <v>40</v>
      </c>
      <c r="C439" s="142">
        <v>8</v>
      </c>
      <c r="D439" s="142">
        <v>1</v>
      </c>
      <c r="E439" s="94" t="s">
        <v>429</v>
      </c>
      <c r="F439" s="94" t="s">
        <v>103</v>
      </c>
      <c r="G439" s="298">
        <v>120</v>
      </c>
      <c r="H439" s="298">
        <v>0</v>
      </c>
    </row>
    <row r="440" spans="1:8" ht="38.25" x14ac:dyDescent="0.2">
      <c r="A440" s="86" t="s">
        <v>277</v>
      </c>
      <c r="B440" s="93" t="s">
        <v>40</v>
      </c>
      <c r="C440" s="140">
        <v>8</v>
      </c>
      <c r="D440" s="140">
        <v>1</v>
      </c>
      <c r="E440" s="93" t="s">
        <v>273</v>
      </c>
      <c r="F440" s="93"/>
      <c r="G440" s="288">
        <f>G441+G445</f>
        <v>234</v>
      </c>
      <c r="H440" s="288">
        <f>H441+H445</f>
        <v>0</v>
      </c>
    </row>
    <row r="441" spans="1:8" ht="25.5" x14ac:dyDescent="0.2">
      <c r="A441" s="86" t="s">
        <v>274</v>
      </c>
      <c r="B441" s="93" t="s">
        <v>40</v>
      </c>
      <c r="C441" s="140">
        <v>8</v>
      </c>
      <c r="D441" s="140">
        <v>1</v>
      </c>
      <c r="E441" s="93" t="s">
        <v>275</v>
      </c>
      <c r="F441" s="93"/>
      <c r="G441" s="288">
        <f t="shared" ref="G441:H443" si="54">G442</f>
        <v>227</v>
      </c>
      <c r="H441" s="288">
        <f t="shared" si="54"/>
        <v>0</v>
      </c>
    </row>
    <row r="442" spans="1:8" ht="25.5" x14ac:dyDescent="0.2">
      <c r="A442" s="86" t="s">
        <v>183</v>
      </c>
      <c r="B442" s="93" t="s">
        <v>40</v>
      </c>
      <c r="C442" s="140">
        <v>8</v>
      </c>
      <c r="D442" s="140">
        <v>1</v>
      </c>
      <c r="E442" s="93" t="s">
        <v>275</v>
      </c>
      <c r="F442" s="93" t="s">
        <v>181</v>
      </c>
      <c r="G442" s="288">
        <f t="shared" si="54"/>
        <v>227</v>
      </c>
      <c r="H442" s="288">
        <f t="shared" si="54"/>
        <v>0</v>
      </c>
    </row>
    <row r="443" spans="1:8" ht="15" x14ac:dyDescent="0.2">
      <c r="A443" s="174" t="s">
        <v>184</v>
      </c>
      <c r="B443" s="93" t="s">
        <v>40</v>
      </c>
      <c r="C443" s="140">
        <v>8</v>
      </c>
      <c r="D443" s="140">
        <v>1</v>
      </c>
      <c r="E443" s="93" t="s">
        <v>275</v>
      </c>
      <c r="F443" s="93" t="s">
        <v>182</v>
      </c>
      <c r="G443" s="288">
        <f t="shared" si="54"/>
        <v>227</v>
      </c>
      <c r="H443" s="288">
        <f t="shared" si="54"/>
        <v>0</v>
      </c>
    </row>
    <row r="444" spans="1:8" ht="15" x14ac:dyDescent="0.2">
      <c r="A444" s="163" t="s">
        <v>102</v>
      </c>
      <c r="B444" s="94" t="s">
        <v>40</v>
      </c>
      <c r="C444" s="142">
        <v>8</v>
      </c>
      <c r="D444" s="142">
        <v>1</v>
      </c>
      <c r="E444" s="94" t="s">
        <v>275</v>
      </c>
      <c r="F444" s="94" t="s">
        <v>103</v>
      </c>
      <c r="G444" s="287">
        <v>227</v>
      </c>
      <c r="H444" s="287"/>
    </row>
    <row r="445" spans="1:8" ht="25.5" x14ac:dyDescent="0.2">
      <c r="A445" s="86" t="s">
        <v>507</v>
      </c>
      <c r="B445" s="93" t="s">
        <v>40</v>
      </c>
      <c r="C445" s="140">
        <v>8</v>
      </c>
      <c r="D445" s="140">
        <v>1</v>
      </c>
      <c r="E445" s="93" t="s">
        <v>276</v>
      </c>
      <c r="F445" s="93"/>
      <c r="G445" s="288">
        <f t="shared" ref="G445:H447" si="55">G446</f>
        <v>7</v>
      </c>
      <c r="H445" s="288">
        <f t="shared" si="55"/>
        <v>0</v>
      </c>
    </row>
    <row r="446" spans="1:8" ht="25.5" x14ac:dyDescent="0.2">
      <c r="A446" s="86" t="s">
        <v>183</v>
      </c>
      <c r="B446" s="93" t="s">
        <v>40</v>
      </c>
      <c r="C446" s="140">
        <v>8</v>
      </c>
      <c r="D446" s="140">
        <v>1</v>
      </c>
      <c r="E446" s="93" t="s">
        <v>276</v>
      </c>
      <c r="F446" s="93" t="s">
        <v>181</v>
      </c>
      <c r="G446" s="288">
        <f t="shared" si="55"/>
        <v>7</v>
      </c>
      <c r="H446" s="288">
        <f t="shared" si="55"/>
        <v>0</v>
      </c>
    </row>
    <row r="447" spans="1:8" ht="15" x14ac:dyDescent="0.2">
      <c r="A447" s="174" t="s">
        <v>184</v>
      </c>
      <c r="B447" s="93" t="s">
        <v>40</v>
      </c>
      <c r="C447" s="140">
        <v>8</v>
      </c>
      <c r="D447" s="140">
        <v>1</v>
      </c>
      <c r="E447" s="93" t="s">
        <v>276</v>
      </c>
      <c r="F447" s="93" t="s">
        <v>182</v>
      </c>
      <c r="G447" s="288">
        <f t="shared" si="55"/>
        <v>7</v>
      </c>
      <c r="H447" s="288">
        <f t="shared" si="55"/>
        <v>0</v>
      </c>
    </row>
    <row r="448" spans="1:8" ht="15" x14ac:dyDescent="0.2">
      <c r="A448" s="163" t="s">
        <v>102</v>
      </c>
      <c r="B448" s="94" t="s">
        <v>40</v>
      </c>
      <c r="C448" s="142">
        <v>8</v>
      </c>
      <c r="D448" s="142">
        <v>1</v>
      </c>
      <c r="E448" s="94" t="s">
        <v>276</v>
      </c>
      <c r="F448" s="94" t="s">
        <v>103</v>
      </c>
      <c r="G448" s="298">
        <v>7</v>
      </c>
      <c r="H448" s="298"/>
    </row>
    <row r="449" spans="1:8" ht="38.25" x14ac:dyDescent="0.2">
      <c r="A449" s="86" t="s">
        <v>214</v>
      </c>
      <c r="B449" s="93" t="s">
        <v>40</v>
      </c>
      <c r="C449" s="140">
        <v>8</v>
      </c>
      <c r="D449" s="140">
        <v>1</v>
      </c>
      <c r="E449" s="93" t="s">
        <v>215</v>
      </c>
      <c r="F449" s="93"/>
      <c r="G449" s="297">
        <f t="shared" ref="G449:H452" si="56">G450</f>
        <v>0</v>
      </c>
      <c r="H449" s="297">
        <f t="shared" si="56"/>
        <v>0</v>
      </c>
    </row>
    <row r="450" spans="1:8" ht="25.5" x14ac:dyDescent="0.2">
      <c r="A450" s="86" t="s">
        <v>183</v>
      </c>
      <c r="B450" s="93" t="s">
        <v>40</v>
      </c>
      <c r="C450" s="140">
        <v>8</v>
      </c>
      <c r="D450" s="140">
        <v>1</v>
      </c>
      <c r="E450" s="93" t="s">
        <v>215</v>
      </c>
      <c r="F450" s="93" t="s">
        <v>181</v>
      </c>
      <c r="G450" s="297">
        <f t="shared" si="56"/>
        <v>0</v>
      </c>
      <c r="H450" s="297">
        <f t="shared" si="56"/>
        <v>0</v>
      </c>
    </row>
    <row r="451" spans="1:8" ht="15" x14ac:dyDescent="0.2">
      <c r="A451" s="174" t="s">
        <v>184</v>
      </c>
      <c r="B451" s="93" t="s">
        <v>40</v>
      </c>
      <c r="C451" s="140">
        <v>8</v>
      </c>
      <c r="D451" s="140">
        <v>1</v>
      </c>
      <c r="E451" s="93" t="s">
        <v>215</v>
      </c>
      <c r="F451" s="93" t="s">
        <v>182</v>
      </c>
      <c r="G451" s="297">
        <f t="shared" si="56"/>
        <v>0</v>
      </c>
      <c r="H451" s="297">
        <f t="shared" si="56"/>
        <v>0</v>
      </c>
    </row>
    <row r="452" spans="1:8" ht="15" x14ac:dyDescent="0.2">
      <c r="A452" s="86" t="s">
        <v>102</v>
      </c>
      <c r="B452" s="93" t="s">
        <v>40</v>
      </c>
      <c r="C452" s="140">
        <v>8</v>
      </c>
      <c r="D452" s="140">
        <v>1</v>
      </c>
      <c r="E452" s="93" t="s">
        <v>215</v>
      </c>
      <c r="F452" s="93" t="s">
        <v>103</v>
      </c>
      <c r="G452" s="297">
        <f t="shared" si="56"/>
        <v>0</v>
      </c>
      <c r="H452" s="297">
        <f t="shared" si="56"/>
        <v>0</v>
      </c>
    </row>
    <row r="453" spans="1:8" ht="15" x14ac:dyDescent="0.2">
      <c r="A453" s="163" t="s">
        <v>216</v>
      </c>
      <c r="B453" s="94" t="s">
        <v>40</v>
      </c>
      <c r="C453" s="142">
        <v>8</v>
      </c>
      <c r="D453" s="142">
        <v>1</v>
      </c>
      <c r="E453" s="94" t="s">
        <v>215</v>
      </c>
      <c r="F453" s="94" t="s">
        <v>103</v>
      </c>
      <c r="G453" s="298">
        <f>148.9-148.9</f>
        <v>0</v>
      </c>
      <c r="H453" s="298">
        <f>148.9-148.9</f>
        <v>0</v>
      </c>
    </row>
    <row r="454" spans="1:8" s="172" customFormat="1" ht="25.5" x14ac:dyDescent="0.2">
      <c r="A454" s="86" t="s">
        <v>462</v>
      </c>
      <c r="B454" s="93" t="s">
        <v>40</v>
      </c>
      <c r="C454" s="140">
        <v>8</v>
      </c>
      <c r="D454" s="140">
        <v>1</v>
      </c>
      <c r="E454" s="93" t="s">
        <v>461</v>
      </c>
      <c r="F454" s="93"/>
      <c r="G454" s="297">
        <f t="shared" ref="G454:H456" si="57">G455</f>
        <v>889.7</v>
      </c>
      <c r="H454" s="297">
        <f t="shared" si="57"/>
        <v>889.7</v>
      </c>
    </row>
    <row r="455" spans="1:8" s="172" customFormat="1" ht="25.5" x14ac:dyDescent="0.2">
      <c r="A455" s="86" t="s">
        <v>183</v>
      </c>
      <c r="B455" s="93" t="s">
        <v>40</v>
      </c>
      <c r="C455" s="140">
        <v>8</v>
      </c>
      <c r="D455" s="140">
        <v>1</v>
      </c>
      <c r="E455" s="93" t="s">
        <v>461</v>
      </c>
      <c r="F455" s="93" t="s">
        <v>181</v>
      </c>
      <c r="G455" s="297">
        <f t="shared" si="57"/>
        <v>889.7</v>
      </c>
      <c r="H455" s="297">
        <f t="shared" si="57"/>
        <v>889.7</v>
      </c>
    </row>
    <row r="456" spans="1:8" s="172" customFormat="1" ht="15" x14ac:dyDescent="0.2">
      <c r="A456" s="174" t="s">
        <v>184</v>
      </c>
      <c r="B456" s="93" t="s">
        <v>40</v>
      </c>
      <c r="C456" s="140">
        <v>8</v>
      </c>
      <c r="D456" s="140">
        <v>1</v>
      </c>
      <c r="E456" s="93" t="s">
        <v>461</v>
      </c>
      <c r="F456" s="93" t="s">
        <v>182</v>
      </c>
      <c r="G456" s="297">
        <f t="shared" si="57"/>
        <v>889.7</v>
      </c>
      <c r="H456" s="297">
        <f t="shared" si="57"/>
        <v>889.7</v>
      </c>
    </row>
    <row r="457" spans="1:8" s="172" customFormat="1" ht="15" x14ac:dyDescent="0.2">
      <c r="A457" s="163" t="s">
        <v>102</v>
      </c>
      <c r="B457" s="94" t="s">
        <v>40</v>
      </c>
      <c r="C457" s="142">
        <v>8</v>
      </c>
      <c r="D457" s="142">
        <v>1</v>
      </c>
      <c r="E457" s="94" t="s">
        <v>461</v>
      </c>
      <c r="F457" s="94" t="s">
        <v>103</v>
      </c>
      <c r="G457" s="298">
        <v>889.7</v>
      </c>
      <c r="H457" s="298">
        <v>889.7</v>
      </c>
    </row>
    <row r="458" spans="1:8" s="172" customFormat="1" ht="25.5" x14ac:dyDescent="0.2">
      <c r="A458" s="86" t="s">
        <v>462</v>
      </c>
      <c r="B458" s="93" t="s">
        <v>40</v>
      </c>
      <c r="C458" s="140">
        <v>8</v>
      </c>
      <c r="D458" s="140">
        <v>1</v>
      </c>
      <c r="E458" s="93" t="s">
        <v>557</v>
      </c>
      <c r="F458" s="93"/>
      <c r="G458" s="297">
        <f t="shared" ref="G458:H460" si="58">G459</f>
        <v>685</v>
      </c>
      <c r="H458" s="297">
        <f t="shared" si="58"/>
        <v>685</v>
      </c>
    </row>
    <row r="459" spans="1:8" s="172" customFormat="1" ht="25.5" x14ac:dyDescent="0.2">
      <c r="A459" s="86" t="s">
        <v>183</v>
      </c>
      <c r="B459" s="93" t="s">
        <v>40</v>
      </c>
      <c r="C459" s="140">
        <v>8</v>
      </c>
      <c r="D459" s="140">
        <v>1</v>
      </c>
      <c r="E459" s="93" t="s">
        <v>557</v>
      </c>
      <c r="F459" s="93" t="s">
        <v>181</v>
      </c>
      <c r="G459" s="297">
        <f t="shared" si="58"/>
        <v>685</v>
      </c>
      <c r="H459" s="297">
        <f t="shared" si="58"/>
        <v>685</v>
      </c>
    </row>
    <row r="460" spans="1:8" s="172" customFormat="1" ht="15" x14ac:dyDescent="0.2">
      <c r="A460" s="174" t="s">
        <v>184</v>
      </c>
      <c r="B460" s="93" t="s">
        <v>40</v>
      </c>
      <c r="C460" s="140">
        <v>8</v>
      </c>
      <c r="D460" s="140">
        <v>1</v>
      </c>
      <c r="E460" s="93" t="s">
        <v>557</v>
      </c>
      <c r="F460" s="93" t="s">
        <v>182</v>
      </c>
      <c r="G460" s="297">
        <f t="shared" si="58"/>
        <v>685</v>
      </c>
      <c r="H460" s="297">
        <f t="shared" si="58"/>
        <v>685</v>
      </c>
    </row>
    <row r="461" spans="1:8" s="172" customFormat="1" ht="15" x14ac:dyDescent="0.2">
      <c r="A461" s="163" t="s">
        <v>102</v>
      </c>
      <c r="B461" s="94" t="s">
        <v>40</v>
      </c>
      <c r="C461" s="142">
        <v>8</v>
      </c>
      <c r="D461" s="142">
        <v>1</v>
      </c>
      <c r="E461" s="94" t="s">
        <v>557</v>
      </c>
      <c r="F461" s="94" t="s">
        <v>103</v>
      </c>
      <c r="G461" s="298">
        <v>685</v>
      </c>
      <c r="H461" s="298">
        <v>685</v>
      </c>
    </row>
    <row r="462" spans="1:8" ht="15" x14ac:dyDescent="0.2">
      <c r="A462" s="86" t="s">
        <v>74</v>
      </c>
      <c r="B462" s="93" t="s">
        <v>40</v>
      </c>
      <c r="C462" s="140">
        <v>8</v>
      </c>
      <c r="D462" s="140">
        <v>4</v>
      </c>
      <c r="E462" s="152" t="s">
        <v>7</v>
      </c>
      <c r="F462" s="93" t="s">
        <v>7</v>
      </c>
      <c r="G462" s="301">
        <f>G463</f>
        <v>27172.899999999998</v>
      </c>
      <c r="H462" s="301">
        <f>H463</f>
        <v>26928</v>
      </c>
    </row>
    <row r="463" spans="1:8" ht="15" x14ac:dyDescent="0.2">
      <c r="A463" s="86" t="s">
        <v>162</v>
      </c>
      <c r="B463" s="93" t="s">
        <v>40</v>
      </c>
      <c r="C463" s="140">
        <v>8</v>
      </c>
      <c r="D463" s="140">
        <v>4</v>
      </c>
      <c r="E463" s="93" t="s">
        <v>161</v>
      </c>
      <c r="F463" s="93"/>
      <c r="G463" s="301">
        <f>G464+G474+G478+G483</f>
        <v>27172.899999999998</v>
      </c>
      <c r="H463" s="301">
        <f>H464+H474+H478+H483</f>
        <v>26928</v>
      </c>
    </row>
    <row r="464" spans="1:8" ht="25.5" x14ac:dyDescent="0.2">
      <c r="A464" s="74" t="s">
        <v>164</v>
      </c>
      <c r="B464" s="93" t="s">
        <v>40</v>
      </c>
      <c r="C464" s="151" t="s">
        <v>23</v>
      </c>
      <c r="D464" s="151" t="s">
        <v>11</v>
      </c>
      <c r="E464" s="93" t="s">
        <v>165</v>
      </c>
      <c r="F464" s="93" t="s">
        <v>7</v>
      </c>
      <c r="G464" s="301">
        <f>G465</f>
        <v>7238.5999999999995</v>
      </c>
      <c r="H464" s="301">
        <f>H465</f>
        <v>7215.9000000000005</v>
      </c>
    </row>
    <row r="465" spans="1:8" ht="15" x14ac:dyDescent="0.2">
      <c r="A465" s="86" t="s">
        <v>10</v>
      </c>
      <c r="B465" s="93" t="s">
        <v>40</v>
      </c>
      <c r="C465" s="151" t="s">
        <v>23</v>
      </c>
      <c r="D465" s="151" t="s">
        <v>11</v>
      </c>
      <c r="E465" s="93" t="s">
        <v>165</v>
      </c>
      <c r="F465" s="93" t="s">
        <v>7</v>
      </c>
      <c r="G465" s="301">
        <f>G468+G469+G473+G472</f>
        <v>7238.5999999999995</v>
      </c>
      <c r="H465" s="301">
        <f>H468+H469+H473+H472</f>
        <v>7215.9000000000005</v>
      </c>
    </row>
    <row r="466" spans="1:8" ht="51" x14ac:dyDescent="0.2">
      <c r="A466" s="74" t="s">
        <v>437</v>
      </c>
      <c r="B466" s="93" t="s">
        <v>40</v>
      </c>
      <c r="C466" s="151" t="s">
        <v>23</v>
      </c>
      <c r="D466" s="151" t="s">
        <v>11</v>
      </c>
      <c r="E466" s="93" t="s">
        <v>165</v>
      </c>
      <c r="F466" s="93" t="s">
        <v>188</v>
      </c>
      <c r="G466" s="301">
        <f>G467</f>
        <v>6226</v>
      </c>
      <c r="H466" s="301">
        <f>H467</f>
        <v>6226</v>
      </c>
    </row>
    <row r="467" spans="1:8" ht="25.5" x14ac:dyDescent="0.2">
      <c r="A467" s="86" t="s">
        <v>189</v>
      </c>
      <c r="B467" s="93" t="s">
        <v>40</v>
      </c>
      <c r="C467" s="151" t="s">
        <v>23</v>
      </c>
      <c r="D467" s="151" t="s">
        <v>11</v>
      </c>
      <c r="E467" s="93" t="s">
        <v>165</v>
      </c>
      <c r="F467" s="93" t="s">
        <v>187</v>
      </c>
      <c r="G467" s="301">
        <f>G468+G469</f>
        <v>6226</v>
      </c>
      <c r="H467" s="301">
        <f>H468+H469</f>
        <v>6226</v>
      </c>
    </row>
    <row r="468" spans="1:8" ht="25.5" x14ac:dyDescent="0.2">
      <c r="A468" s="75" t="s">
        <v>424</v>
      </c>
      <c r="B468" s="94" t="s">
        <v>40</v>
      </c>
      <c r="C468" s="144" t="s">
        <v>23</v>
      </c>
      <c r="D468" s="144" t="s">
        <v>11</v>
      </c>
      <c r="E468" s="94" t="s">
        <v>165</v>
      </c>
      <c r="F468" s="94" t="s">
        <v>92</v>
      </c>
      <c r="G468" s="303">
        <v>6197.7</v>
      </c>
      <c r="H468" s="303">
        <v>6197.7</v>
      </c>
    </row>
    <row r="469" spans="1:8" ht="25.5" x14ac:dyDescent="0.2">
      <c r="A469" s="75" t="s">
        <v>425</v>
      </c>
      <c r="B469" s="94" t="s">
        <v>40</v>
      </c>
      <c r="C469" s="144" t="s">
        <v>23</v>
      </c>
      <c r="D469" s="144" t="s">
        <v>11</v>
      </c>
      <c r="E469" s="94" t="s">
        <v>165</v>
      </c>
      <c r="F469" s="94" t="s">
        <v>93</v>
      </c>
      <c r="G469" s="303">
        <v>28.3</v>
      </c>
      <c r="H469" s="303">
        <v>28.3</v>
      </c>
    </row>
    <row r="470" spans="1:8" ht="25.5" x14ac:dyDescent="0.2">
      <c r="A470" s="108" t="s">
        <v>415</v>
      </c>
      <c r="B470" s="93" t="s">
        <v>40</v>
      </c>
      <c r="C470" s="151" t="s">
        <v>23</v>
      </c>
      <c r="D470" s="151" t="s">
        <v>11</v>
      </c>
      <c r="E470" s="93" t="s">
        <v>165</v>
      </c>
      <c r="F470" s="93" t="s">
        <v>190</v>
      </c>
      <c r="G470" s="301">
        <f>G471</f>
        <v>1012.5999999999999</v>
      </c>
      <c r="H470" s="301">
        <f>H471</f>
        <v>989.9</v>
      </c>
    </row>
    <row r="471" spans="1:8" ht="38.25" x14ac:dyDescent="0.2">
      <c r="A471" s="108" t="s">
        <v>426</v>
      </c>
      <c r="B471" s="93" t="s">
        <v>40</v>
      </c>
      <c r="C471" s="151" t="s">
        <v>23</v>
      </c>
      <c r="D471" s="151" t="s">
        <v>11</v>
      </c>
      <c r="E471" s="93" t="s">
        <v>165</v>
      </c>
      <c r="F471" s="93" t="s">
        <v>191</v>
      </c>
      <c r="G471" s="301">
        <f>G473+G472</f>
        <v>1012.5999999999999</v>
      </c>
      <c r="H471" s="301">
        <f>H473+H472</f>
        <v>989.9</v>
      </c>
    </row>
    <row r="472" spans="1:8" ht="25.5" x14ac:dyDescent="0.2">
      <c r="A472" s="110" t="s">
        <v>121</v>
      </c>
      <c r="B472" s="94" t="s">
        <v>40</v>
      </c>
      <c r="C472" s="144" t="s">
        <v>23</v>
      </c>
      <c r="D472" s="144" t="s">
        <v>11</v>
      </c>
      <c r="E472" s="94" t="s">
        <v>165</v>
      </c>
      <c r="F472" s="94" t="s">
        <v>122</v>
      </c>
      <c r="G472" s="303">
        <v>165.7</v>
      </c>
      <c r="H472" s="303">
        <v>157.1</v>
      </c>
    </row>
    <row r="473" spans="1:8" ht="25.5" x14ac:dyDescent="0.2">
      <c r="A473" s="79" t="s">
        <v>421</v>
      </c>
      <c r="B473" s="94" t="s">
        <v>40</v>
      </c>
      <c r="C473" s="144" t="s">
        <v>23</v>
      </c>
      <c r="D473" s="144" t="s">
        <v>11</v>
      </c>
      <c r="E473" s="94" t="s">
        <v>165</v>
      </c>
      <c r="F473" s="94" t="s">
        <v>91</v>
      </c>
      <c r="G473" s="303">
        <v>846.9</v>
      </c>
      <c r="H473" s="303">
        <v>832.8</v>
      </c>
    </row>
    <row r="474" spans="1:8" ht="38.25" x14ac:dyDescent="0.2">
      <c r="A474" s="86" t="s">
        <v>212</v>
      </c>
      <c r="B474" s="93" t="s">
        <v>40</v>
      </c>
      <c r="C474" s="140">
        <v>8</v>
      </c>
      <c r="D474" s="140">
        <v>4</v>
      </c>
      <c r="E474" s="93" t="s">
        <v>213</v>
      </c>
      <c r="F474" s="93"/>
      <c r="G474" s="288">
        <f t="shared" ref="G474:H476" si="59">G475</f>
        <v>19877</v>
      </c>
      <c r="H474" s="288">
        <f t="shared" si="59"/>
        <v>19712.099999999999</v>
      </c>
    </row>
    <row r="475" spans="1:8" ht="25.5" x14ac:dyDescent="0.2">
      <c r="A475" s="86" t="s">
        <v>183</v>
      </c>
      <c r="B475" s="93" t="s">
        <v>40</v>
      </c>
      <c r="C475" s="151" t="s">
        <v>23</v>
      </c>
      <c r="D475" s="151" t="s">
        <v>11</v>
      </c>
      <c r="E475" s="93" t="s">
        <v>213</v>
      </c>
      <c r="F475" s="147" t="s">
        <v>181</v>
      </c>
      <c r="G475" s="301">
        <f t="shared" si="59"/>
        <v>19877</v>
      </c>
      <c r="H475" s="301">
        <f t="shared" si="59"/>
        <v>19712.099999999999</v>
      </c>
    </row>
    <row r="476" spans="1:8" ht="15" x14ac:dyDescent="0.2">
      <c r="A476" s="174" t="s">
        <v>184</v>
      </c>
      <c r="B476" s="93" t="s">
        <v>40</v>
      </c>
      <c r="C476" s="151" t="s">
        <v>23</v>
      </c>
      <c r="D476" s="151" t="s">
        <v>11</v>
      </c>
      <c r="E476" s="93" t="s">
        <v>213</v>
      </c>
      <c r="F476" s="147" t="s">
        <v>182</v>
      </c>
      <c r="G476" s="301">
        <f t="shared" si="59"/>
        <v>19877</v>
      </c>
      <c r="H476" s="301">
        <f t="shared" si="59"/>
        <v>19712.099999999999</v>
      </c>
    </row>
    <row r="477" spans="1:8" ht="38.25" x14ac:dyDescent="0.2">
      <c r="A477" s="223" t="s">
        <v>423</v>
      </c>
      <c r="B477" s="94" t="s">
        <v>40</v>
      </c>
      <c r="C477" s="144" t="s">
        <v>23</v>
      </c>
      <c r="D477" s="144" t="s">
        <v>11</v>
      </c>
      <c r="E477" s="94" t="s">
        <v>213</v>
      </c>
      <c r="F477" s="143" t="s">
        <v>101</v>
      </c>
      <c r="G477" s="303">
        <v>19877</v>
      </c>
      <c r="H477" s="303">
        <v>19712.099999999999</v>
      </c>
    </row>
    <row r="478" spans="1:8" ht="15" x14ac:dyDescent="0.2">
      <c r="A478" s="5" t="s">
        <v>524</v>
      </c>
      <c r="B478" s="93" t="s">
        <v>40</v>
      </c>
      <c r="C478" s="140">
        <v>8</v>
      </c>
      <c r="D478" s="140">
        <v>4</v>
      </c>
      <c r="E478" s="93" t="s">
        <v>236</v>
      </c>
      <c r="F478" s="93"/>
      <c r="G478" s="297">
        <f>G482</f>
        <v>48</v>
      </c>
      <c r="H478" s="297">
        <f>H482</f>
        <v>0</v>
      </c>
    </row>
    <row r="479" spans="1:8" ht="25.5" x14ac:dyDescent="0.2">
      <c r="A479" s="86" t="s">
        <v>246</v>
      </c>
      <c r="B479" s="93" t="s">
        <v>40</v>
      </c>
      <c r="C479" s="140">
        <v>8</v>
      </c>
      <c r="D479" s="140">
        <v>4</v>
      </c>
      <c r="E479" s="93" t="s">
        <v>243</v>
      </c>
      <c r="F479" s="93"/>
      <c r="G479" s="297">
        <f t="shared" ref="G479:H481" si="60">G480</f>
        <v>48</v>
      </c>
      <c r="H479" s="297">
        <f t="shared" si="60"/>
        <v>0</v>
      </c>
    </row>
    <row r="480" spans="1:8" ht="25.5" x14ac:dyDescent="0.2">
      <c r="A480" s="225" t="s">
        <v>415</v>
      </c>
      <c r="B480" s="93" t="s">
        <v>40</v>
      </c>
      <c r="C480" s="140">
        <v>8</v>
      </c>
      <c r="D480" s="140">
        <v>4</v>
      </c>
      <c r="E480" s="93" t="s">
        <v>243</v>
      </c>
      <c r="F480" s="93" t="s">
        <v>190</v>
      </c>
      <c r="G480" s="297">
        <f t="shared" si="60"/>
        <v>48</v>
      </c>
      <c r="H480" s="297">
        <f t="shared" si="60"/>
        <v>0</v>
      </c>
    </row>
    <row r="481" spans="1:8" ht="25.5" x14ac:dyDescent="0.2">
      <c r="A481" s="225" t="s">
        <v>416</v>
      </c>
      <c r="B481" s="93" t="s">
        <v>40</v>
      </c>
      <c r="C481" s="140">
        <v>8</v>
      </c>
      <c r="D481" s="140">
        <v>4</v>
      </c>
      <c r="E481" s="93" t="s">
        <v>243</v>
      </c>
      <c r="F481" s="93" t="s">
        <v>191</v>
      </c>
      <c r="G481" s="297">
        <f t="shared" si="60"/>
        <v>48</v>
      </c>
      <c r="H481" s="297">
        <f t="shared" si="60"/>
        <v>0</v>
      </c>
    </row>
    <row r="482" spans="1:8" ht="25.5" x14ac:dyDescent="0.2">
      <c r="A482" s="79" t="s">
        <v>421</v>
      </c>
      <c r="B482" s="94" t="s">
        <v>40</v>
      </c>
      <c r="C482" s="142">
        <v>8</v>
      </c>
      <c r="D482" s="142">
        <v>4</v>
      </c>
      <c r="E482" s="94" t="s">
        <v>243</v>
      </c>
      <c r="F482" s="94" t="s">
        <v>91</v>
      </c>
      <c r="G482" s="298">
        <v>48</v>
      </c>
      <c r="H482" s="298">
        <v>0</v>
      </c>
    </row>
    <row r="483" spans="1:8" ht="24" x14ac:dyDescent="0.2">
      <c r="A483" s="5" t="s">
        <v>517</v>
      </c>
      <c r="B483" s="93" t="s">
        <v>40</v>
      </c>
      <c r="C483" s="140">
        <v>8</v>
      </c>
      <c r="D483" s="140">
        <v>4</v>
      </c>
      <c r="E483" s="93" t="s">
        <v>253</v>
      </c>
      <c r="F483" s="93"/>
      <c r="G483" s="297">
        <f>G487</f>
        <v>9.3000000000000007</v>
      </c>
      <c r="H483" s="297">
        <f>H487</f>
        <v>0</v>
      </c>
    </row>
    <row r="484" spans="1:8" ht="25.5" x14ac:dyDescent="0.2">
      <c r="A484" s="86" t="s">
        <v>256</v>
      </c>
      <c r="B484" s="93" t="s">
        <v>40</v>
      </c>
      <c r="C484" s="140">
        <v>8</v>
      </c>
      <c r="D484" s="140">
        <v>4</v>
      </c>
      <c r="E484" s="93" t="s">
        <v>257</v>
      </c>
      <c r="F484" s="93"/>
      <c r="G484" s="297">
        <f t="shared" ref="G484:H486" si="61">G485</f>
        <v>9.3000000000000007</v>
      </c>
      <c r="H484" s="297">
        <f t="shared" si="61"/>
        <v>0</v>
      </c>
    </row>
    <row r="485" spans="1:8" ht="25.5" x14ac:dyDescent="0.2">
      <c r="A485" s="225" t="s">
        <v>415</v>
      </c>
      <c r="B485" s="93" t="s">
        <v>40</v>
      </c>
      <c r="C485" s="140">
        <v>8</v>
      </c>
      <c r="D485" s="140">
        <v>4</v>
      </c>
      <c r="E485" s="93" t="s">
        <v>257</v>
      </c>
      <c r="F485" s="93" t="s">
        <v>190</v>
      </c>
      <c r="G485" s="297">
        <f t="shared" si="61"/>
        <v>9.3000000000000007</v>
      </c>
      <c r="H485" s="297">
        <f t="shared" si="61"/>
        <v>0</v>
      </c>
    </row>
    <row r="486" spans="1:8" ht="25.5" x14ac:dyDescent="0.2">
      <c r="A486" s="225" t="s">
        <v>416</v>
      </c>
      <c r="B486" s="93" t="s">
        <v>40</v>
      </c>
      <c r="C486" s="140">
        <v>8</v>
      </c>
      <c r="D486" s="140">
        <v>4</v>
      </c>
      <c r="E486" s="93" t="s">
        <v>257</v>
      </c>
      <c r="F486" s="93" t="s">
        <v>191</v>
      </c>
      <c r="G486" s="297">
        <f t="shared" si="61"/>
        <v>9.3000000000000007</v>
      </c>
      <c r="H486" s="297">
        <f t="shared" si="61"/>
        <v>0</v>
      </c>
    </row>
    <row r="487" spans="1:8" ht="25.5" x14ac:dyDescent="0.2">
      <c r="A487" s="79" t="s">
        <v>421</v>
      </c>
      <c r="B487" s="94" t="s">
        <v>40</v>
      </c>
      <c r="C487" s="144" t="s">
        <v>23</v>
      </c>
      <c r="D487" s="144" t="s">
        <v>11</v>
      </c>
      <c r="E487" s="94" t="s">
        <v>257</v>
      </c>
      <c r="F487" s="94" t="s">
        <v>91</v>
      </c>
      <c r="G487" s="298">
        <v>9.3000000000000007</v>
      </c>
      <c r="H487" s="298">
        <v>0</v>
      </c>
    </row>
    <row r="488" spans="1:8" ht="15" x14ac:dyDescent="0.2">
      <c r="A488" s="216" t="s">
        <v>55</v>
      </c>
      <c r="B488" s="148" t="s">
        <v>40</v>
      </c>
      <c r="C488" s="261" t="s">
        <v>15</v>
      </c>
      <c r="D488" s="261" t="s">
        <v>58</v>
      </c>
      <c r="E488" s="264" t="s">
        <v>7</v>
      </c>
      <c r="F488" s="148" t="s">
        <v>7</v>
      </c>
      <c r="G488" s="300">
        <f>G489+G501</f>
        <v>1402.5</v>
      </c>
      <c r="H488" s="300">
        <f>H489+H501</f>
        <v>1077.5</v>
      </c>
    </row>
    <row r="489" spans="1:8" ht="15" x14ac:dyDescent="0.2">
      <c r="A489" s="86" t="s">
        <v>30</v>
      </c>
      <c r="B489" s="93" t="s">
        <v>40</v>
      </c>
      <c r="C489" s="151" t="s">
        <v>15</v>
      </c>
      <c r="D489" s="151" t="s">
        <v>9</v>
      </c>
      <c r="E489" s="152" t="s">
        <v>7</v>
      </c>
      <c r="F489" s="93" t="s">
        <v>7</v>
      </c>
      <c r="G489" s="301">
        <f>G491</f>
        <v>1077.5</v>
      </c>
      <c r="H489" s="301">
        <f>H491</f>
        <v>1077.5</v>
      </c>
    </row>
    <row r="490" spans="1:8" ht="15" x14ac:dyDescent="0.2">
      <c r="A490" s="86" t="s">
        <v>162</v>
      </c>
      <c r="B490" s="93" t="s">
        <v>40</v>
      </c>
      <c r="C490" s="140">
        <v>10</v>
      </c>
      <c r="D490" s="140">
        <v>3</v>
      </c>
      <c r="E490" s="93" t="s">
        <v>161</v>
      </c>
      <c r="F490" s="93"/>
      <c r="G490" s="301">
        <f>G491</f>
        <v>1077.5</v>
      </c>
      <c r="H490" s="301">
        <f>H491</f>
        <v>1077.5</v>
      </c>
    </row>
    <row r="491" spans="1:8" ht="25.5" x14ac:dyDescent="0.2">
      <c r="A491" s="86" t="s">
        <v>325</v>
      </c>
      <c r="B491" s="93" t="s">
        <v>40</v>
      </c>
      <c r="C491" s="151" t="s">
        <v>15</v>
      </c>
      <c r="D491" s="151" t="s">
        <v>9</v>
      </c>
      <c r="E491" s="93" t="s">
        <v>324</v>
      </c>
      <c r="F491" s="93" t="s">
        <v>7</v>
      </c>
      <c r="G491" s="301">
        <f>G492</f>
        <v>1077.5</v>
      </c>
      <c r="H491" s="301">
        <f>H492</f>
        <v>1077.5</v>
      </c>
    </row>
    <row r="492" spans="1:8" ht="76.5" x14ac:dyDescent="0.2">
      <c r="A492" s="227" t="s">
        <v>436</v>
      </c>
      <c r="B492" s="93" t="s">
        <v>40</v>
      </c>
      <c r="C492" s="140">
        <v>10</v>
      </c>
      <c r="D492" s="140">
        <v>3</v>
      </c>
      <c r="E492" s="93" t="s">
        <v>323</v>
      </c>
      <c r="F492" s="93"/>
      <c r="G492" s="301">
        <f>G496+G493</f>
        <v>1077.5</v>
      </c>
      <c r="H492" s="301">
        <f>H496+H493</f>
        <v>1077.5</v>
      </c>
    </row>
    <row r="493" spans="1:8" ht="15" x14ac:dyDescent="0.2">
      <c r="A493" s="86" t="s">
        <v>427</v>
      </c>
      <c r="B493" s="93" t="s">
        <v>40</v>
      </c>
      <c r="C493" s="140">
        <v>10</v>
      </c>
      <c r="D493" s="140">
        <v>3</v>
      </c>
      <c r="E493" s="93" t="s">
        <v>323</v>
      </c>
      <c r="F493" s="93" t="s">
        <v>196</v>
      </c>
      <c r="G493" s="301">
        <f>G494</f>
        <v>114.8</v>
      </c>
      <c r="H493" s="301">
        <f>H494</f>
        <v>114.8</v>
      </c>
    </row>
    <row r="494" spans="1:8" ht="15" x14ac:dyDescent="0.2">
      <c r="A494" s="86" t="s">
        <v>198</v>
      </c>
      <c r="B494" s="93" t="s">
        <v>40</v>
      </c>
      <c r="C494" s="140">
        <v>10</v>
      </c>
      <c r="D494" s="140">
        <v>3</v>
      </c>
      <c r="E494" s="93" t="s">
        <v>323</v>
      </c>
      <c r="F494" s="93" t="s">
        <v>197</v>
      </c>
      <c r="G494" s="301">
        <f>G495</f>
        <v>114.8</v>
      </c>
      <c r="H494" s="301">
        <f>H495</f>
        <v>114.8</v>
      </c>
    </row>
    <row r="495" spans="1:8" ht="25.5" x14ac:dyDescent="0.2">
      <c r="A495" s="163" t="s">
        <v>428</v>
      </c>
      <c r="B495" s="94" t="s">
        <v>40</v>
      </c>
      <c r="C495" s="142">
        <v>10</v>
      </c>
      <c r="D495" s="142">
        <v>3</v>
      </c>
      <c r="E495" s="94" t="s">
        <v>323</v>
      </c>
      <c r="F495" s="94" t="s">
        <v>401</v>
      </c>
      <c r="G495" s="303">
        <v>114.8</v>
      </c>
      <c r="H495" s="303">
        <v>114.8</v>
      </c>
    </row>
    <row r="496" spans="1:8" ht="25.5" x14ac:dyDescent="0.2">
      <c r="A496" s="86" t="s">
        <v>183</v>
      </c>
      <c r="B496" s="93" t="s">
        <v>40</v>
      </c>
      <c r="C496" s="140">
        <v>10</v>
      </c>
      <c r="D496" s="140">
        <v>3</v>
      </c>
      <c r="E496" s="93" t="s">
        <v>323</v>
      </c>
      <c r="F496" s="93" t="s">
        <v>181</v>
      </c>
      <c r="G496" s="301">
        <f>G497+G499</f>
        <v>962.69999999999993</v>
      </c>
      <c r="H496" s="301">
        <f>H497+H499</f>
        <v>962.69999999999993</v>
      </c>
    </row>
    <row r="497" spans="1:8" ht="15" x14ac:dyDescent="0.2">
      <c r="A497" s="86" t="s">
        <v>184</v>
      </c>
      <c r="B497" s="93" t="s">
        <v>40</v>
      </c>
      <c r="C497" s="140">
        <v>10</v>
      </c>
      <c r="D497" s="140">
        <v>3</v>
      </c>
      <c r="E497" s="93" t="s">
        <v>323</v>
      </c>
      <c r="F497" s="93" t="s">
        <v>182</v>
      </c>
      <c r="G497" s="301">
        <f>G498</f>
        <v>834.8</v>
      </c>
      <c r="H497" s="301">
        <f>H498</f>
        <v>834.8</v>
      </c>
    </row>
    <row r="498" spans="1:8" ht="15" x14ac:dyDescent="0.2">
      <c r="A498" s="163" t="s">
        <v>102</v>
      </c>
      <c r="B498" s="94" t="s">
        <v>40</v>
      </c>
      <c r="C498" s="142">
        <v>10</v>
      </c>
      <c r="D498" s="142">
        <v>3</v>
      </c>
      <c r="E498" s="94" t="s">
        <v>323</v>
      </c>
      <c r="F498" s="94" t="s">
        <v>103</v>
      </c>
      <c r="G498" s="303">
        <v>834.8</v>
      </c>
      <c r="H498" s="303">
        <v>834.8</v>
      </c>
    </row>
    <row r="499" spans="1:8" ht="15" x14ac:dyDescent="0.2">
      <c r="A499" s="86" t="s">
        <v>186</v>
      </c>
      <c r="B499" s="93" t="s">
        <v>40</v>
      </c>
      <c r="C499" s="140">
        <v>10</v>
      </c>
      <c r="D499" s="140">
        <v>3</v>
      </c>
      <c r="E499" s="93" t="s">
        <v>323</v>
      </c>
      <c r="F499" s="93" t="s">
        <v>185</v>
      </c>
      <c r="G499" s="301">
        <f>G500</f>
        <v>127.9</v>
      </c>
      <c r="H499" s="301">
        <f>H500</f>
        <v>127.9</v>
      </c>
    </row>
    <row r="500" spans="1:8" ht="15" x14ac:dyDescent="0.2">
      <c r="A500" s="163" t="s">
        <v>104</v>
      </c>
      <c r="B500" s="94" t="s">
        <v>40</v>
      </c>
      <c r="C500" s="142">
        <v>10</v>
      </c>
      <c r="D500" s="142">
        <v>3</v>
      </c>
      <c r="E500" s="94" t="s">
        <v>323</v>
      </c>
      <c r="F500" s="94" t="s">
        <v>105</v>
      </c>
      <c r="G500" s="303">
        <v>127.9</v>
      </c>
      <c r="H500" s="303">
        <v>127.9</v>
      </c>
    </row>
    <row r="501" spans="1:8" ht="15" x14ac:dyDescent="0.2">
      <c r="A501" s="86" t="s">
        <v>64</v>
      </c>
      <c r="B501" s="93" t="s">
        <v>40</v>
      </c>
      <c r="C501" s="140">
        <v>10</v>
      </c>
      <c r="D501" s="140">
        <v>4</v>
      </c>
      <c r="E501" s="93"/>
      <c r="F501" s="93"/>
      <c r="G501" s="301">
        <f>G502</f>
        <v>325</v>
      </c>
      <c r="H501" s="301">
        <f>H502</f>
        <v>0</v>
      </c>
    </row>
    <row r="502" spans="1:8" ht="15" x14ac:dyDescent="0.2">
      <c r="A502" s="86" t="s">
        <v>162</v>
      </c>
      <c r="B502" s="93" t="s">
        <v>40</v>
      </c>
      <c r="C502" s="151" t="s">
        <v>15</v>
      </c>
      <c r="D502" s="151" t="s">
        <v>11</v>
      </c>
      <c r="E502" s="93" t="s">
        <v>161</v>
      </c>
      <c r="F502" s="93"/>
      <c r="G502" s="301">
        <f>G504</f>
        <v>325</v>
      </c>
      <c r="H502" s="301">
        <f>H504</f>
        <v>0</v>
      </c>
    </row>
    <row r="503" spans="1:8" ht="51" x14ac:dyDescent="0.2">
      <c r="A503" s="86" t="s">
        <v>521</v>
      </c>
      <c r="B503" s="93" t="s">
        <v>40</v>
      </c>
      <c r="C503" s="151" t="s">
        <v>15</v>
      </c>
      <c r="D503" s="151" t="s">
        <v>11</v>
      </c>
      <c r="E503" s="93" t="s">
        <v>278</v>
      </c>
      <c r="F503" s="93"/>
      <c r="G503" s="301">
        <f>G504</f>
        <v>325</v>
      </c>
      <c r="H503" s="301">
        <f>H504</f>
        <v>0</v>
      </c>
    </row>
    <row r="504" spans="1:8" ht="38.25" x14ac:dyDescent="0.2">
      <c r="A504" s="86" t="s">
        <v>221</v>
      </c>
      <c r="B504" s="93" t="s">
        <v>40</v>
      </c>
      <c r="C504" s="151" t="s">
        <v>15</v>
      </c>
      <c r="D504" s="151" t="s">
        <v>11</v>
      </c>
      <c r="E504" s="93" t="s">
        <v>279</v>
      </c>
      <c r="F504" s="93"/>
      <c r="G504" s="301">
        <f>G510+G507</f>
        <v>325</v>
      </c>
      <c r="H504" s="301">
        <f>H510+H507</f>
        <v>0</v>
      </c>
    </row>
    <row r="505" spans="1:8" ht="25.5" x14ac:dyDescent="0.2">
      <c r="A505" s="86" t="s">
        <v>183</v>
      </c>
      <c r="B505" s="93" t="s">
        <v>40</v>
      </c>
      <c r="C505" s="151" t="s">
        <v>15</v>
      </c>
      <c r="D505" s="151" t="s">
        <v>11</v>
      </c>
      <c r="E505" s="93" t="s">
        <v>279</v>
      </c>
      <c r="F505" s="93" t="s">
        <v>181</v>
      </c>
      <c r="G505" s="301">
        <f>G506</f>
        <v>312.39999999999998</v>
      </c>
      <c r="H505" s="301">
        <f>H506</f>
        <v>0</v>
      </c>
    </row>
    <row r="506" spans="1:8" ht="15" x14ac:dyDescent="0.2">
      <c r="A506" s="86" t="s">
        <v>184</v>
      </c>
      <c r="B506" s="93" t="s">
        <v>40</v>
      </c>
      <c r="C506" s="151" t="s">
        <v>15</v>
      </c>
      <c r="D506" s="151" t="s">
        <v>11</v>
      </c>
      <c r="E506" s="93" t="s">
        <v>279</v>
      </c>
      <c r="F506" s="93" t="s">
        <v>182</v>
      </c>
      <c r="G506" s="301">
        <f>G507</f>
        <v>312.39999999999998</v>
      </c>
      <c r="H506" s="301">
        <f>H507</f>
        <v>0</v>
      </c>
    </row>
    <row r="507" spans="1:8" ht="15" x14ac:dyDescent="0.2">
      <c r="A507" s="163" t="s">
        <v>102</v>
      </c>
      <c r="B507" s="94" t="s">
        <v>40</v>
      </c>
      <c r="C507" s="144" t="s">
        <v>15</v>
      </c>
      <c r="D507" s="144" t="s">
        <v>11</v>
      </c>
      <c r="E507" s="94" t="s">
        <v>279</v>
      </c>
      <c r="F507" s="94" t="s">
        <v>103</v>
      </c>
      <c r="G507" s="303">
        <v>312.39999999999998</v>
      </c>
      <c r="H507" s="303">
        <v>0</v>
      </c>
    </row>
    <row r="508" spans="1:8" ht="25.5" x14ac:dyDescent="0.2">
      <c r="A508" s="86" t="s">
        <v>183</v>
      </c>
      <c r="B508" s="93" t="s">
        <v>40</v>
      </c>
      <c r="C508" s="151" t="s">
        <v>15</v>
      </c>
      <c r="D508" s="151" t="s">
        <v>11</v>
      </c>
      <c r="E508" s="93" t="s">
        <v>279</v>
      </c>
      <c r="F508" s="93" t="s">
        <v>181</v>
      </c>
      <c r="G508" s="301">
        <f>G509</f>
        <v>12.6</v>
      </c>
      <c r="H508" s="301">
        <f>H509</f>
        <v>0</v>
      </c>
    </row>
    <row r="509" spans="1:8" ht="15" x14ac:dyDescent="0.2">
      <c r="A509" s="86" t="s">
        <v>186</v>
      </c>
      <c r="B509" s="93" t="s">
        <v>40</v>
      </c>
      <c r="C509" s="151" t="s">
        <v>15</v>
      </c>
      <c r="D509" s="151" t="s">
        <v>11</v>
      </c>
      <c r="E509" s="93" t="s">
        <v>279</v>
      </c>
      <c r="F509" s="93" t="s">
        <v>185</v>
      </c>
      <c r="G509" s="301">
        <f>G510</f>
        <v>12.6</v>
      </c>
      <c r="H509" s="301">
        <f>H510</f>
        <v>0</v>
      </c>
    </row>
    <row r="510" spans="1:8" ht="15" x14ac:dyDescent="0.2">
      <c r="A510" s="163" t="s">
        <v>104</v>
      </c>
      <c r="B510" s="94" t="s">
        <v>40</v>
      </c>
      <c r="C510" s="144" t="s">
        <v>15</v>
      </c>
      <c r="D510" s="144" t="s">
        <v>11</v>
      </c>
      <c r="E510" s="94" t="s">
        <v>279</v>
      </c>
      <c r="F510" s="94" t="s">
        <v>105</v>
      </c>
      <c r="G510" s="303">
        <v>12.6</v>
      </c>
      <c r="H510" s="303">
        <v>0</v>
      </c>
    </row>
    <row r="511" spans="1:8" x14ac:dyDescent="0.2">
      <c r="A511" s="236" t="s">
        <v>56</v>
      </c>
      <c r="B511" s="258" t="s">
        <v>46</v>
      </c>
      <c r="C511" s="263"/>
      <c r="D511" s="263"/>
      <c r="E511" s="258" t="s">
        <v>7</v>
      </c>
      <c r="F511" s="258" t="s">
        <v>7</v>
      </c>
      <c r="G511" s="289">
        <f>G512+G541+G548</f>
        <v>24184.9</v>
      </c>
      <c r="H511" s="289">
        <f>H512+H541+H548</f>
        <v>24085.300000000003</v>
      </c>
    </row>
    <row r="512" spans="1:8" ht="15" x14ac:dyDescent="0.2">
      <c r="A512" s="216" t="s">
        <v>48</v>
      </c>
      <c r="B512" s="148" t="s">
        <v>46</v>
      </c>
      <c r="C512" s="257">
        <v>1</v>
      </c>
      <c r="D512" s="257">
        <v>0</v>
      </c>
      <c r="E512" s="148" t="s">
        <v>7</v>
      </c>
      <c r="F512" s="148" t="s">
        <v>7</v>
      </c>
      <c r="G512" s="296">
        <f>G513</f>
        <v>23184.9</v>
      </c>
      <c r="H512" s="296">
        <f>H513</f>
        <v>23085.300000000003</v>
      </c>
    </row>
    <row r="513" spans="1:8" ht="15" x14ac:dyDescent="0.2">
      <c r="A513" s="86" t="s">
        <v>13</v>
      </c>
      <c r="B513" s="93" t="s">
        <v>46</v>
      </c>
      <c r="C513" s="140">
        <v>1</v>
      </c>
      <c r="D513" s="140">
        <v>13</v>
      </c>
      <c r="E513" s="93" t="s">
        <v>7</v>
      </c>
      <c r="F513" s="93" t="s">
        <v>7</v>
      </c>
      <c r="G513" s="288">
        <f>G514</f>
        <v>23184.9</v>
      </c>
      <c r="H513" s="288">
        <f>H514</f>
        <v>23085.300000000003</v>
      </c>
    </row>
    <row r="514" spans="1:8" ht="15" x14ac:dyDescent="0.2">
      <c r="A514" s="86" t="s">
        <v>162</v>
      </c>
      <c r="B514" s="93" t="s">
        <v>46</v>
      </c>
      <c r="C514" s="140">
        <v>1</v>
      </c>
      <c r="D514" s="140">
        <v>13</v>
      </c>
      <c r="E514" s="93" t="s">
        <v>161</v>
      </c>
      <c r="F514" s="93"/>
      <c r="G514" s="288">
        <f>G515+G524+G534</f>
        <v>23184.9</v>
      </c>
      <c r="H514" s="288">
        <f>H515+H524+H534</f>
        <v>23085.300000000003</v>
      </c>
    </row>
    <row r="515" spans="1:8" ht="25.5" x14ac:dyDescent="0.2">
      <c r="A515" s="74" t="s">
        <v>164</v>
      </c>
      <c r="B515" s="93" t="s">
        <v>46</v>
      </c>
      <c r="C515" s="140">
        <v>1</v>
      </c>
      <c r="D515" s="140">
        <v>13</v>
      </c>
      <c r="E515" s="93" t="s">
        <v>165</v>
      </c>
      <c r="F515" s="93" t="s">
        <v>7</v>
      </c>
      <c r="G515" s="288">
        <f>G516+G520</f>
        <v>13400.6</v>
      </c>
      <c r="H515" s="288">
        <f>H516+H520</f>
        <v>13422.000000000002</v>
      </c>
    </row>
    <row r="516" spans="1:8" ht="51" x14ac:dyDescent="0.2">
      <c r="A516" s="74" t="s">
        <v>437</v>
      </c>
      <c r="B516" s="93" t="s">
        <v>46</v>
      </c>
      <c r="C516" s="140">
        <v>1</v>
      </c>
      <c r="D516" s="140">
        <v>13</v>
      </c>
      <c r="E516" s="93" t="s">
        <v>165</v>
      </c>
      <c r="F516" s="93" t="s">
        <v>188</v>
      </c>
      <c r="G516" s="288">
        <f>G517</f>
        <v>11907.800000000001</v>
      </c>
      <c r="H516" s="288">
        <f>H517</f>
        <v>11907.800000000001</v>
      </c>
    </row>
    <row r="517" spans="1:8" ht="25.5" x14ac:dyDescent="0.2">
      <c r="A517" s="86" t="s">
        <v>189</v>
      </c>
      <c r="B517" s="93" t="s">
        <v>46</v>
      </c>
      <c r="C517" s="140">
        <v>1</v>
      </c>
      <c r="D517" s="140">
        <v>13</v>
      </c>
      <c r="E517" s="93" t="s">
        <v>165</v>
      </c>
      <c r="F517" s="93" t="s">
        <v>187</v>
      </c>
      <c r="G517" s="288">
        <f>G519+G518</f>
        <v>11907.800000000001</v>
      </c>
      <c r="H517" s="288">
        <f>H519+H518</f>
        <v>11907.800000000001</v>
      </c>
    </row>
    <row r="518" spans="1:8" ht="25.5" x14ac:dyDescent="0.2">
      <c r="A518" s="75" t="s">
        <v>424</v>
      </c>
      <c r="B518" s="94" t="s">
        <v>46</v>
      </c>
      <c r="C518" s="142">
        <v>1</v>
      </c>
      <c r="D518" s="142">
        <v>13</v>
      </c>
      <c r="E518" s="94" t="s">
        <v>165</v>
      </c>
      <c r="F518" s="143" t="s">
        <v>92</v>
      </c>
      <c r="G518" s="287">
        <v>11622.7</v>
      </c>
      <c r="H518" s="287">
        <v>11622.7</v>
      </c>
    </row>
    <row r="519" spans="1:8" ht="25.5" x14ac:dyDescent="0.2">
      <c r="A519" s="75" t="s">
        <v>425</v>
      </c>
      <c r="B519" s="94" t="s">
        <v>46</v>
      </c>
      <c r="C519" s="142">
        <v>1</v>
      </c>
      <c r="D519" s="142">
        <v>13</v>
      </c>
      <c r="E519" s="94" t="s">
        <v>165</v>
      </c>
      <c r="F519" s="143" t="s">
        <v>93</v>
      </c>
      <c r="G519" s="287">
        <v>285.10000000000002</v>
      </c>
      <c r="H519" s="287">
        <v>285.10000000000002</v>
      </c>
    </row>
    <row r="520" spans="1:8" ht="25.5" x14ac:dyDescent="0.2">
      <c r="A520" s="108" t="s">
        <v>415</v>
      </c>
      <c r="B520" s="93" t="s">
        <v>46</v>
      </c>
      <c r="C520" s="140">
        <v>1</v>
      </c>
      <c r="D520" s="140">
        <v>13</v>
      </c>
      <c r="E520" s="93" t="s">
        <v>165</v>
      </c>
      <c r="F520" s="147" t="s">
        <v>190</v>
      </c>
      <c r="G520" s="288">
        <f>G521</f>
        <v>1492.8</v>
      </c>
      <c r="H520" s="288">
        <f>H521</f>
        <v>1514.2</v>
      </c>
    </row>
    <row r="521" spans="1:8" ht="25.5" x14ac:dyDescent="0.2">
      <c r="A521" s="108" t="s">
        <v>416</v>
      </c>
      <c r="B521" s="93" t="s">
        <v>46</v>
      </c>
      <c r="C521" s="140">
        <v>1</v>
      </c>
      <c r="D521" s="140">
        <v>13</v>
      </c>
      <c r="E521" s="93" t="s">
        <v>165</v>
      </c>
      <c r="F521" s="147" t="s">
        <v>191</v>
      </c>
      <c r="G521" s="288">
        <f>G523+G522</f>
        <v>1492.8</v>
      </c>
      <c r="H521" s="288">
        <f>H523+H522</f>
        <v>1514.2</v>
      </c>
    </row>
    <row r="522" spans="1:8" ht="25.5" x14ac:dyDescent="0.2">
      <c r="A522" s="110" t="s">
        <v>121</v>
      </c>
      <c r="B522" s="94" t="s">
        <v>46</v>
      </c>
      <c r="C522" s="142">
        <v>1</v>
      </c>
      <c r="D522" s="142">
        <v>13</v>
      </c>
      <c r="E522" s="94" t="s">
        <v>165</v>
      </c>
      <c r="F522" s="143" t="s">
        <v>122</v>
      </c>
      <c r="G522" s="287">
        <v>191</v>
      </c>
      <c r="H522" s="287">
        <v>201</v>
      </c>
    </row>
    <row r="523" spans="1:8" ht="25.5" x14ac:dyDescent="0.2">
      <c r="A523" s="79" t="s">
        <v>421</v>
      </c>
      <c r="B523" s="94" t="s">
        <v>46</v>
      </c>
      <c r="C523" s="142">
        <v>1</v>
      </c>
      <c r="D523" s="142">
        <v>13</v>
      </c>
      <c r="E523" s="94" t="s">
        <v>165</v>
      </c>
      <c r="F523" s="143" t="s">
        <v>91</v>
      </c>
      <c r="G523" s="287">
        <v>1301.8</v>
      </c>
      <c r="H523" s="287">
        <v>1313.2</v>
      </c>
    </row>
    <row r="524" spans="1:8" ht="25.5" x14ac:dyDescent="0.2">
      <c r="A524" s="86" t="s">
        <v>50</v>
      </c>
      <c r="B524" s="93" t="s">
        <v>46</v>
      </c>
      <c r="C524" s="140">
        <v>1</v>
      </c>
      <c r="D524" s="140">
        <v>13</v>
      </c>
      <c r="E524" s="93" t="s">
        <v>331</v>
      </c>
      <c r="F524" s="147" t="s">
        <v>7</v>
      </c>
      <c r="G524" s="288">
        <f>G525+G528+G531</f>
        <v>7999.3</v>
      </c>
      <c r="H524" s="288">
        <f>H525+H528+H531</f>
        <v>8148.3</v>
      </c>
    </row>
    <row r="525" spans="1:8" ht="51" x14ac:dyDescent="0.2">
      <c r="A525" s="74" t="s">
        <v>437</v>
      </c>
      <c r="B525" s="93" t="s">
        <v>46</v>
      </c>
      <c r="C525" s="151" t="s">
        <v>8</v>
      </c>
      <c r="D525" s="151" t="s">
        <v>69</v>
      </c>
      <c r="E525" s="93" t="s">
        <v>331</v>
      </c>
      <c r="F525" s="147" t="s">
        <v>188</v>
      </c>
      <c r="G525" s="288">
        <f>G526</f>
        <v>1796.8</v>
      </c>
      <c r="H525" s="288">
        <f>H526</f>
        <v>1796.8</v>
      </c>
    </row>
    <row r="526" spans="1:8" ht="25.5" x14ac:dyDescent="0.2">
      <c r="A526" s="86" t="s">
        <v>189</v>
      </c>
      <c r="B526" s="93" t="s">
        <v>46</v>
      </c>
      <c r="C526" s="151" t="s">
        <v>8</v>
      </c>
      <c r="D526" s="151" t="s">
        <v>69</v>
      </c>
      <c r="E526" s="93" t="s">
        <v>331</v>
      </c>
      <c r="F526" s="147" t="s">
        <v>187</v>
      </c>
      <c r="G526" s="288">
        <f>G527</f>
        <v>1796.8</v>
      </c>
      <c r="H526" s="288">
        <f>H527</f>
        <v>1796.8</v>
      </c>
    </row>
    <row r="527" spans="1:8" ht="25.5" x14ac:dyDescent="0.2">
      <c r="A527" s="75" t="s">
        <v>424</v>
      </c>
      <c r="B527" s="94" t="s">
        <v>46</v>
      </c>
      <c r="C527" s="144" t="s">
        <v>8</v>
      </c>
      <c r="D527" s="144" t="s">
        <v>69</v>
      </c>
      <c r="E527" s="94" t="s">
        <v>331</v>
      </c>
      <c r="F527" s="143" t="s">
        <v>92</v>
      </c>
      <c r="G527" s="287">
        <v>1796.8</v>
      </c>
      <c r="H527" s="287">
        <v>1796.8</v>
      </c>
    </row>
    <row r="528" spans="1:8" ht="25.5" x14ac:dyDescent="0.2">
      <c r="A528" s="108" t="s">
        <v>415</v>
      </c>
      <c r="B528" s="93" t="s">
        <v>46</v>
      </c>
      <c r="C528" s="151" t="s">
        <v>8</v>
      </c>
      <c r="D528" s="151" t="s">
        <v>69</v>
      </c>
      <c r="E528" s="93" t="s">
        <v>331</v>
      </c>
      <c r="F528" s="147" t="s">
        <v>190</v>
      </c>
      <c r="G528" s="288">
        <f>G529</f>
        <v>5942.5</v>
      </c>
      <c r="H528" s="288">
        <f>H529</f>
        <v>6071.5</v>
      </c>
    </row>
    <row r="529" spans="1:8" ht="32.25" customHeight="1" x14ac:dyDescent="0.2">
      <c r="A529" s="108" t="s">
        <v>426</v>
      </c>
      <c r="B529" s="93" t="s">
        <v>46</v>
      </c>
      <c r="C529" s="151" t="s">
        <v>8</v>
      </c>
      <c r="D529" s="151" t="s">
        <v>69</v>
      </c>
      <c r="E529" s="93" t="s">
        <v>331</v>
      </c>
      <c r="F529" s="147" t="s">
        <v>191</v>
      </c>
      <c r="G529" s="288">
        <f>G530</f>
        <v>5942.5</v>
      </c>
      <c r="H529" s="288">
        <f>H530</f>
        <v>6071.5</v>
      </c>
    </row>
    <row r="530" spans="1:8" s="106" customFormat="1" ht="24.75" customHeight="1" x14ac:dyDescent="0.2">
      <c r="A530" s="105" t="s">
        <v>393</v>
      </c>
      <c r="B530" s="265" t="s">
        <v>46</v>
      </c>
      <c r="C530" s="266" t="s">
        <v>8</v>
      </c>
      <c r="D530" s="266" t="s">
        <v>69</v>
      </c>
      <c r="E530" s="265" t="s">
        <v>331</v>
      </c>
      <c r="F530" s="265" t="s">
        <v>91</v>
      </c>
      <c r="G530" s="304">
        <v>5942.5</v>
      </c>
      <c r="H530" s="304">
        <v>6071.5</v>
      </c>
    </row>
    <row r="531" spans="1:8" s="106" customFormat="1" ht="15" x14ac:dyDescent="0.2">
      <c r="A531" s="114" t="s">
        <v>192</v>
      </c>
      <c r="B531" s="267" t="s">
        <v>46</v>
      </c>
      <c r="C531" s="268" t="s">
        <v>8</v>
      </c>
      <c r="D531" s="268" t="s">
        <v>69</v>
      </c>
      <c r="E531" s="267" t="s">
        <v>331</v>
      </c>
      <c r="F531" s="267" t="s">
        <v>193</v>
      </c>
      <c r="G531" s="305">
        <f>G532</f>
        <v>260</v>
      </c>
      <c r="H531" s="305">
        <f>H532</f>
        <v>280</v>
      </c>
    </row>
    <row r="532" spans="1:8" ht="15" x14ac:dyDescent="0.2">
      <c r="A532" s="108" t="s">
        <v>195</v>
      </c>
      <c r="B532" s="93" t="s">
        <v>46</v>
      </c>
      <c r="C532" s="151" t="s">
        <v>8</v>
      </c>
      <c r="D532" s="151" t="s">
        <v>69</v>
      </c>
      <c r="E532" s="93" t="s">
        <v>331</v>
      </c>
      <c r="F532" s="147" t="s">
        <v>194</v>
      </c>
      <c r="G532" s="288">
        <f>G533</f>
        <v>260</v>
      </c>
      <c r="H532" s="288">
        <f>H533</f>
        <v>280</v>
      </c>
    </row>
    <row r="533" spans="1:8" ht="15" x14ac:dyDescent="0.2">
      <c r="A533" s="69" t="s">
        <v>99</v>
      </c>
      <c r="B533" s="94" t="s">
        <v>46</v>
      </c>
      <c r="C533" s="144" t="s">
        <v>8</v>
      </c>
      <c r="D533" s="144" t="s">
        <v>69</v>
      </c>
      <c r="E533" s="94" t="s">
        <v>331</v>
      </c>
      <c r="F533" s="143" t="s">
        <v>100</v>
      </c>
      <c r="G533" s="287">
        <v>260</v>
      </c>
      <c r="H533" s="287">
        <v>280</v>
      </c>
    </row>
    <row r="534" spans="1:8" ht="25.5" x14ac:dyDescent="0.2">
      <c r="A534" s="86" t="s">
        <v>43</v>
      </c>
      <c r="B534" s="93" t="s">
        <v>46</v>
      </c>
      <c r="C534" s="140">
        <v>1</v>
      </c>
      <c r="D534" s="140">
        <v>13</v>
      </c>
      <c r="E534" s="93" t="s">
        <v>372</v>
      </c>
      <c r="F534" s="93" t="s">
        <v>7</v>
      </c>
      <c r="G534" s="288">
        <f>G537+G540</f>
        <v>1785</v>
      </c>
      <c r="H534" s="288">
        <f>H537+H540</f>
        <v>1515</v>
      </c>
    </row>
    <row r="535" spans="1:8" ht="25.5" customHeight="1" x14ac:dyDescent="0.2">
      <c r="A535" s="108" t="s">
        <v>398</v>
      </c>
      <c r="B535" s="93" t="s">
        <v>46</v>
      </c>
      <c r="C535" s="140">
        <v>1</v>
      </c>
      <c r="D535" s="140">
        <v>13</v>
      </c>
      <c r="E535" s="93" t="s">
        <v>372</v>
      </c>
      <c r="F535" s="93" t="s">
        <v>190</v>
      </c>
      <c r="G535" s="288">
        <f>G536</f>
        <v>985</v>
      </c>
      <c r="H535" s="288">
        <f>H536</f>
        <v>915</v>
      </c>
    </row>
    <row r="536" spans="1:8" ht="27.75" customHeight="1" x14ac:dyDescent="0.2">
      <c r="A536" s="108" t="s">
        <v>399</v>
      </c>
      <c r="B536" s="93" t="s">
        <v>46</v>
      </c>
      <c r="C536" s="140">
        <v>1</v>
      </c>
      <c r="D536" s="140">
        <v>13</v>
      </c>
      <c r="E536" s="93" t="s">
        <v>372</v>
      </c>
      <c r="F536" s="93" t="s">
        <v>191</v>
      </c>
      <c r="G536" s="288">
        <f>G537</f>
        <v>985</v>
      </c>
      <c r="H536" s="288">
        <f>H537</f>
        <v>915</v>
      </c>
    </row>
    <row r="537" spans="1:8" ht="26.25" customHeight="1" x14ac:dyDescent="0.2">
      <c r="A537" s="79" t="s">
        <v>393</v>
      </c>
      <c r="B537" s="94" t="s">
        <v>46</v>
      </c>
      <c r="C537" s="142">
        <v>1</v>
      </c>
      <c r="D537" s="142">
        <v>13</v>
      </c>
      <c r="E537" s="94" t="s">
        <v>372</v>
      </c>
      <c r="F537" s="143" t="s">
        <v>91</v>
      </c>
      <c r="G537" s="287">
        <v>985</v>
      </c>
      <c r="H537" s="287">
        <v>915</v>
      </c>
    </row>
    <row r="538" spans="1:8" ht="15" x14ac:dyDescent="0.2">
      <c r="A538" s="108" t="s">
        <v>192</v>
      </c>
      <c r="B538" s="93" t="s">
        <v>46</v>
      </c>
      <c r="C538" s="140">
        <v>1</v>
      </c>
      <c r="D538" s="140">
        <v>13</v>
      </c>
      <c r="E538" s="93" t="s">
        <v>372</v>
      </c>
      <c r="F538" s="147" t="s">
        <v>193</v>
      </c>
      <c r="G538" s="288">
        <f>G539</f>
        <v>800</v>
      </c>
      <c r="H538" s="288">
        <f>H539</f>
        <v>600</v>
      </c>
    </row>
    <row r="539" spans="1:8" ht="15" x14ac:dyDescent="0.2">
      <c r="A539" s="113" t="s">
        <v>195</v>
      </c>
      <c r="B539" s="93" t="s">
        <v>46</v>
      </c>
      <c r="C539" s="140">
        <v>1</v>
      </c>
      <c r="D539" s="140">
        <v>13</v>
      </c>
      <c r="E539" s="93" t="s">
        <v>372</v>
      </c>
      <c r="F539" s="147" t="s">
        <v>194</v>
      </c>
      <c r="G539" s="288">
        <f>G540</f>
        <v>800</v>
      </c>
      <c r="H539" s="288">
        <f>H540</f>
        <v>600</v>
      </c>
    </row>
    <row r="540" spans="1:8" ht="15" x14ac:dyDescent="0.2">
      <c r="A540" s="69" t="s">
        <v>99</v>
      </c>
      <c r="B540" s="94" t="s">
        <v>46</v>
      </c>
      <c r="C540" s="144" t="s">
        <v>8</v>
      </c>
      <c r="D540" s="144" t="s">
        <v>69</v>
      </c>
      <c r="E540" s="94" t="s">
        <v>372</v>
      </c>
      <c r="F540" s="143" t="s">
        <v>100</v>
      </c>
      <c r="G540" s="287">
        <v>800</v>
      </c>
      <c r="H540" s="287">
        <v>600</v>
      </c>
    </row>
    <row r="541" spans="1:8" ht="15" x14ac:dyDescent="0.2">
      <c r="A541" s="229" t="s">
        <v>52</v>
      </c>
      <c r="B541" s="168" t="s">
        <v>46</v>
      </c>
      <c r="C541" s="262" t="s">
        <v>11</v>
      </c>
      <c r="D541" s="262" t="s">
        <v>58</v>
      </c>
      <c r="E541" s="168" t="s">
        <v>7</v>
      </c>
      <c r="F541" s="168" t="s">
        <v>7</v>
      </c>
      <c r="G541" s="306">
        <f>G542</f>
        <v>500</v>
      </c>
      <c r="H541" s="306">
        <f>H542</f>
        <v>500</v>
      </c>
    </row>
    <row r="542" spans="1:8" ht="15" x14ac:dyDescent="0.2">
      <c r="A542" s="230" t="s">
        <v>29</v>
      </c>
      <c r="B542" s="93" t="s">
        <v>46</v>
      </c>
      <c r="C542" s="151" t="s">
        <v>11</v>
      </c>
      <c r="D542" s="151" t="s">
        <v>28</v>
      </c>
      <c r="E542" s="93" t="s">
        <v>7</v>
      </c>
      <c r="F542" s="93" t="s">
        <v>7</v>
      </c>
      <c r="G542" s="288">
        <f t="shared" ref="G542:H543" si="62">G543</f>
        <v>500</v>
      </c>
      <c r="H542" s="288">
        <f t="shared" si="62"/>
        <v>500</v>
      </c>
    </row>
    <row r="543" spans="1:8" ht="15" x14ac:dyDescent="0.2">
      <c r="A543" s="86" t="s">
        <v>162</v>
      </c>
      <c r="B543" s="93" t="s">
        <v>46</v>
      </c>
      <c r="C543" s="151" t="s">
        <v>11</v>
      </c>
      <c r="D543" s="151" t="s">
        <v>28</v>
      </c>
      <c r="E543" s="93" t="s">
        <v>161</v>
      </c>
      <c r="F543" s="93" t="s">
        <v>7</v>
      </c>
      <c r="G543" s="288">
        <f t="shared" si="62"/>
        <v>500</v>
      </c>
      <c r="H543" s="288">
        <f t="shared" si="62"/>
        <v>500</v>
      </c>
    </row>
    <row r="544" spans="1:8" ht="25.5" x14ac:dyDescent="0.2">
      <c r="A544" s="86" t="s">
        <v>371</v>
      </c>
      <c r="B544" s="93" t="s">
        <v>46</v>
      </c>
      <c r="C544" s="151" t="s">
        <v>11</v>
      </c>
      <c r="D544" s="151" t="s">
        <v>28</v>
      </c>
      <c r="E544" s="93" t="s">
        <v>370</v>
      </c>
      <c r="F544" s="93" t="s">
        <v>7</v>
      </c>
      <c r="G544" s="288">
        <f>G547</f>
        <v>500</v>
      </c>
      <c r="H544" s="288">
        <f>H547</f>
        <v>500</v>
      </c>
    </row>
    <row r="545" spans="1:12" ht="25.5" x14ac:dyDescent="0.2">
      <c r="A545" s="108" t="s">
        <v>415</v>
      </c>
      <c r="B545" s="93" t="s">
        <v>46</v>
      </c>
      <c r="C545" s="151" t="s">
        <v>11</v>
      </c>
      <c r="D545" s="151" t="s">
        <v>28</v>
      </c>
      <c r="E545" s="93" t="s">
        <v>370</v>
      </c>
      <c r="F545" s="93" t="s">
        <v>190</v>
      </c>
      <c r="G545" s="288">
        <f>G546</f>
        <v>500</v>
      </c>
      <c r="H545" s="288">
        <f>H546</f>
        <v>500</v>
      </c>
    </row>
    <row r="546" spans="1:12" ht="25.5" x14ac:dyDescent="0.2">
      <c r="A546" s="108" t="s">
        <v>416</v>
      </c>
      <c r="B546" s="93" t="s">
        <v>46</v>
      </c>
      <c r="C546" s="151" t="s">
        <v>11</v>
      </c>
      <c r="D546" s="151" t="s">
        <v>28</v>
      </c>
      <c r="E546" s="93" t="s">
        <v>370</v>
      </c>
      <c r="F546" s="93" t="s">
        <v>191</v>
      </c>
      <c r="G546" s="288">
        <f>G547</f>
        <v>500</v>
      </c>
      <c r="H546" s="288">
        <f>H547</f>
        <v>500</v>
      </c>
    </row>
    <row r="547" spans="1:12" ht="25.5" x14ac:dyDescent="0.2">
      <c r="A547" s="79" t="s">
        <v>421</v>
      </c>
      <c r="B547" s="94" t="s">
        <v>46</v>
      </c>
      <c r="C547" s="144" t="s">
        <v>11</v>
      </c>
      <c r="D547" s="144" t="s">
        <v>28</v>
      </c>
      <c r="E547" s="94" t="s">
        <v>370</v>
      </c>
      <c r="F547" s="94" t="s">
        <v>91</v>
      </c>
      <c r="G547" s="287">
        <v>500</v>
      </c>
      <c r="H547" s="287">
        <v>500</v>
      </c>
    </row>
    <row r="548" spans="1:12" ht="15" x14ac:dyDescent="0.2">
      <c r="A548" s="216" t="s">
        <v>53</v>
      </c>
      <c r="B548" s="269" t="s">
        <v>46</v>
      </c>
      <c r="C548" s="149" t="s">
        <v>17</v>
      </c>
      <c r="D548" s="149" t="s">
        <v>58</v>
      </c>
      <c r="E548" s="269"/>
      <c r="F548" s="269"/>
      <c r="G548" s="290">
        <f t="shared" ref="G548:H549" si="63">G549</f>
        <v>500</v>
      </c>
      <c r="H548" s="290">
        <f t="shared" si="63"/>
        <v>500</v>
      </c>
    </row>
    <row r="549" spans="1:12" ht="15" x14ac:dyDescent="0.2">
      <c r="A549" s="229" t="s">
        <v>18</v>
      </c>
      <c r="B549" s="157" t="s">
        <v>46</v>
      </c>
      <c r="C549" s="150" t="s">
        <v>17</v>
      </c>
      <c r="D549" s="150" t="s">
        <v>8</v>
      </c>
      <c r="E549" s="157"/>
      <c r="F549" s="157"/>
      <c r="G549" s="291">
        <f t="shared" si="63"/>
        <v>500</v>
      </c>
      <c r="H549" s="291">
        <f t="shared" si="63"/>
        <v>500</v>
      </c>
    </row>
    <row r="550" spans="1:12" ht="15" x14ac:dyDescent="0.2">
      <c r="A550" s="86" t="s">
        <v>162</v>
      </c>
      <c r="B550" s="270" t="s">
        <v>46</v>
      </c>
      <c r="C550" s="271" t="s">
        <v>17</v>
      </c>
      <c r="D550" s="271" t="s">
        <v>8</v>
      </c>
      <c r="E550" s="267" t="s">
        <v>161</v>
      </c>
      <c r="F550" s="270"/>
      <c r="G550" s="307">
        <f>G552</f>
        <v>500</v>
      </c>
      <c r="H550" s="307">
        <f>H552</f>
        <v>500</v>
      </c>
    </row>
    <row r="551" spans="1:12" ht="25.5" x14ac:dyDescent="0.2">
      <c r="A551" s="165" t="s">
        <v>369</v>
      </c>
      <c r="B551" s="270" t="s">
        <v>46</v>
      </c>
      <c r="C551" s="271" t="s">
        <v>17</v>
      </c>
      <c r="D551" s="271" t="s">
        <v>8</v>
      </c>
      <c r="E551" s="267" t="s">
        <v>334</v>
      </c>
      <c r="F551" s="270"/>
      <c r="G551" s="307">
        <f>G552</f>
        <v>500</v>
      </c>
      <c r="H551" s="307">
        <f>H552</f>
        <v>500</v>
      </c>
    </row>
    <row r="552" spans="1:12" ht="15" x14ac:dyDescent="0.2">
      <c r="A552" s="165" t="s">
        <v>336</v>
      </c>
      <c r="B552" s="267" t="s">
        <v>46</v>
      </c>
      <c r="C552" s="268" t="s">
        <v>17</v>
      </c>
      <c r="D552" s="268" t="s">
        <v>8</v>
      </c>
      <c r="E552" s="267" t="s">
        <v>335</v>
      </c>
      <c r="F552" s="267"/>
      <c r="G552" s="305">
        <f t="shared" ref="G552:H554" si="64">G553</f>
        <v>500</v>
      </c>
      <c r="H552" s="305">
        <f t="shared" si="64"/>
        <v>500</v>
      </c>
    </row>
    <row r="553" spans="1:12" ht="25.5" x14ac:dyDescent="0.2">
      <c r="A553" s="166" t="s">
        <v>415</v>
      </c>
      <c r="B553" s="267" t="s">
        <v>46</v>
      </c>
      <c r="C553" s="268" t="s">
        <v>17</v>
      </c>
      <c r="D553" s="268" t="s">
        <v>8</v>
      </c>
      <c r="E553" s="267" t="s">
        <v>335</v>
      </c>
      <c r="F553" s="267" t="s">
        <v>190</v>
      </c>
      <c r="G553" s="305">
        <f t="shared" si="64"/>
        <v>500</v>
      </c>
      <c r="H553" s="305">
        <f t="shared" si="64"/>
        <v>500</v>
      </c>
    </row>
    <row r="554" spans="1:12" ht="25.5" x14ac:dyDescent="0.2">
      <c r="A554" s="166" t="s">
        <v>416</v>
      </c>
      <c r="B554" s="267" t="s">
        <v>46</v>
      </c>
      <c r="C554" s="268" t="s">
        <v>17</v>
      </c>
      <c r="D554" s="268" t="s">
        <v>8</v>
      </c>
      <c r="E554" s="267" t="s">
        <v>335</v>
      </c>
      <c r="F554" s="267" t="s">
        <v>191</v>
      </c>
      <c r="G554" s="305">
        <f t="shared" si="64"/>
        <v>500</v>
      </c>
      <c r="H554" s="305">
        <f t="shared" si="64"/>
        <v>500</v>
      </c>
    </row>
    <row r="555" spans="1:12" ht="25.5" x14ac:dyDescent="0.2">
      <c r="A555" s="105" t="s">
        <v>421</v>
      </c>
      <c r="B555" s="265" t="s">
        <v>46</v>
      </c>
      <c r="C555" s="266" t="s">
        <v>17</v>
      </c>
      <c r="D555" s="266" t="s">
        <v>8</v>
      </c>
      <c r="E555" s="265" t="s">
        <v>335</v>
      </c>
      <c r="F555" s="265" t="s">
        <v>91</v>
      </c>
      <c r="G555" s="304">
        <v>500</v>
      </c>
      <c r="H555" s="304">
        <v>500</v>
      </c>
    </row>
    <row r="556" spans="1:12" x14ac:dyDescent="0.2">
      <c r="A556" s="236" t="s">
        <v>65</v>
      </c>
      <c r="B556" s="258" t="s">
        <v>41</v>
      </c>
      <c r="C556" s="263"/>
      <c r="D556" s="263"/>
      <c r="E556" s="258" t="s">
        <v>7</v>
      </c>
      <c r="F556" s="258" t="s">
        <v>7</v>
      </c>
      <c r="G556" s="289">
        <f>G557+G669</f>
        <v>979708.3</v>
      </c>
      <c r="H556" s="289">
        <f>H557+H669</f>
        <v>985932.60000000009</v>
      </c>
      <c r="I556" s="16"/>
      <c r="J556" s="16"/>
      <c r="K556" s="3"/>
      <c r="L556" s="3"/>
    </row>
    <row r="557" spans="1:12" ht="15" x14ac:dyDescent="0.2">
      <c r="A557" s="216" t="s">
        <v>54</v>
      </c>
      <c r="B557" s="148" t="s">
        <v>41</v>
      </c>
      <c r="C557" s="257">
        <v>7</v>
      </c>
      <c r="D557" s="257">
        <v>0</v>
      </c>
      <c r="E557" s="148" t="s">
        <v>7</v>
      </c>
      <c r="F557" s="148" t="s">
        <v>7</v>
      </c>
      <c r="G557" s="296">
        <f>G558+G581+G611+G649</f>
        <v>964461</v>
      </c>
      <c r="H557" s="296">
        <f>H558+H581+H611+H649</f>
        <v>970683.90000000014</v>
      </c>
      <c r="I557" s="16"/>
      <c r="J557" s="16"/>
    </row>
    <row r="558" spans="1:12" ht="15" x14ac:dyDescent="0.2">
      <c r="A558" s="86" t="s">
        <v>20</v>
      </c>
      <c r="B558" s="93" t="s">
        <v>41</v>
      </c>
      <c r="C558" s="140">
        <v>7</v>
      </c>
      <c r="D558" s="140">
        <v>1</v>
      </c>
      <c r="E558" s="93" t="s">
        <v>7</v>
      </c>
      <c r="F558" s="93" t="s">
        <v>7</v>
      </c>
      <c r="G558" s="288">
        <f>G559</f>
        <v>340115.3</v>
      </c>
      <c r="H558" s="288">
        <f>H559</f>
        <v>342534.7</v>
      </c>
    </row>
    <row r="559" spans="1:12" ht="15" x14ac:dyDescent="0.2">
      <c r="A559" s="86" t="s">
        <v>162</v>
      </c>
      <c r="B559" s="93" t="s">
        <v>41</v>
      </c>
      <c r="C559" s="140">
        <v>7</v>
      </c>
      <c r="D559" s="140">
        <v>1</v>
      </c>
      <c r="E559" s="93" t="s">
        <v>161</v>
      </c>
      <c r="F559" s="93"/>
      <c r="G559" s="288">
        <f>G561+G566+G574</f>
        <v>340115.3</v>
      </c>
      <c r="H559" s="288">
        <f>H561+H566+H574</f>
        <v>342534.7</v>
      </c>
      <c r="I559" s="16"/>
    </row>
    <row r="560" spans="1:12" ht="38.25" x14ac:dyDescent="0.2">
      <c r="A560" s="86" t="s">
        <v>212</v>
      </c>
      <c r="B560" s="93" t="s">
        <v>41</v>
      </c>
      <c r="C560" s="140">
        <v>7</v>
      </c>
      <c r="D560" s="140">
        <v>1</v>
      </c>
      <c r="E560" s="93" t="s">
        <v>213</v>
      </c>
      <c r="F560" s="93"/>
      <c r="G560" s="288">
        <f>G561</f>
        <v>63354.3</v>
      </c>
      <c r="H560" s="288">
        <f>H561</f>
        <v>65773.7</v>
      </c>
      <c r="I560" s="16"/>
    </row>
    <row r="561" spans="1:10" ht="25.5" x14ac:dyDescent="0.2">
      <c r="A561" s="86" t="s">
        <v>183</v>
      </c>
      <c r="B561" s="93" t="s">
        <v>41</v>
      </c>
      <c r="C561" s="140">
        <v>7</v>
      </c>
      <c r="D561" s="140">
        <v>1</v>
      </c>
      <c r="E561" s="93" t="s">
        <v>213</v>
      </c>
      <c r="F561" s="93" t="s">
        <v>181</v>
      </c>
      <c r="G561" s="288">
        <f>G562+G564</f>
        <v>63354.3</v>
      </c>
      <c r="H561" s="288">
        <f>H562+H564</f>
        <v>65773.7</v>
      </c>
    </row>
    <row r="562" spans="1:10" ht="15" x14ac:dyDescent="0.2">
      <c r="A562" s="86" t="s">
        <v>184</v>
      </c>
      <c r="B562" s="93" t="s">
        <v>41</v>
      </c>
      <c r="C562" s="140">
        <v>7</v>
      </c>
      <c r="D562" s="140">
        <v>1</v>
      </c>
      <c r="E562" s="93" t="s">
        <v>213</v>
      </c>
      <c r="F562" s="93" t="s">
        <v>182</v>
      </c>
      <c r="G562" s="288">
        <f>G563</f>
        <v>15909.3</v>
      </c>
      <c r="H562" s="288">
        <f>H563</f>
        <v>16520.3</v>
      </c>
    </row>
    <row r="563" spans="1:10" ht="38.25" x14ac:dyDescent="0.2">
      <c r="A563" s="223" t="s">
        <v>423</v>
      </c>
      <c r="B563" s="94" t="s">
        <v>41</v>
      </c>
      <c r="C563" s="142">
        <v>7</v>
      </c>
      <c r="D563" s="142">
        <v>1</v>
      </c>
      <c r="E563" s="94" t="s">
        <v>213</v>
      </c>
      <c r="F563" s="94" t="s">
        <v>101</v>
      </c>
      <c r="G563" s="287">
        <v>15909.3</v>
      </c>
      <c r="H563" s="287">
        <v>16520.3</v>
      </c>
    </row>
    <row r="564" spans="1:10" ht="15" x14ac:dyDescent="0.2">
      <c r="A564" s="86" t="s">
        <v>186</v>
      </c>
      <c r="B564" s="93" t="s">
        <v>41</v>
      </c>
      <c r="C564" s="140">
        <v>7</v>
      </c>
      <c r="D564" s="140">
        <v>1</v>
      </c>
      <c r="E564" s="93" t="s">
        <v>213</v>
      </c>
      <c r="F564" s="93" t="s">
        <v>185</v>
      </c>
      <c r="G564" s="288">
        <f>G565</f>
        <v>47445</v>
      </c>
      <c r="H564" s="288">
        <f>H565</f>
        <v>49253.4</v>
      </c>
      <c r="I564" s="3" t="e">
        <f>G563+G565+#REF!</f>
        <v>#REF!</v>
      </c>
      <c r="J564" s="3" t="e">
        <f>H563+H565+#REF!</f>
        <v>#REF!</v>
      </c>
    </row>
    <row r="565" spans="1:10" ht="38.25" x14ac:dyDescent="0.2">
      <c r="A565" s="163" t="s">
        <v>422</v>
      </c>
      <c r="B565" s="94" t="s">
        <v>41</v>
      </c>
      <c r="C565" s="142">
        <v>7</v>
      </c>
      <c r="D565" s="142">
        <v>1</v>
      </c>
      <c r="E565" s="94" t="s">
        <v>213</v>
      </c>
      <c r="F565" s="94" t="s">
        <v>98</v>
      </c>
      <c r="G565" s="287">
        <v>47445</v>
      </c>
      <c r="H565" s="287">
        <v>49253.4</v>
      </c>
    </row>
    <row r="566" spans="1:10" ht="24" x14ac:dyDescent="0.2">
      <c r="A566" s="5" t="s">
        <v>447</v>
      </c>
      <c r="B566" s="93" t="s">
        <v>41</v>
      </c>
      <c r="C566" s="140">
        <v>7</v>
      </c>
      <c r="D566" s="140">
        <v>1</v>
      </c>
      <c r="E566" s="93" t="s">
        <v>390</v>
      </c>
      <c r="F566" s="93"/>
      <c r="G566" s="288">
        <f>G567</f>
        <v>275702.2</v>
      </c>
      <c r="H566" s="288">
        <f>H567</f>
        <v>275702.2</v>
      </c>
      <c r="I566" s="3">
        <f>G566-32250.9</f>
        <v>243451.30000000002</v>
      </c>
      <c r="J566" s="3"/>
    </row>
    <row r="567" spans="1:10" ht="25.5" x14ac:dyDescent="0.2">
      <c r="A567" s="86" t="s">
        <v>183</v>
      </c>
      <c r="B567" s="93" t="s">
        <v>41</v>
      </c>
      <c r="C567" s="140">
        <v>7</v>
      </c>
      <c r="D567" s="140">
        <v>1</v>
      </c>
      <c r="E567" s="93" t="s">
        <v>390</v>
      </c>
      <c r="F567" s="93" t="s">
        <v>181</v>
      </c>
      <c r="G567" s="288">
        <f>G568+G571</f>
        <v>275702.2</v>
      </c>
      <c r="H567" s="288">
        <f>H568+H571</f>
        <v>275702.2</v>
      </c>
    </row>
    <row r="568" spans="1:10" ht="15" x14ac:dyDescent="0.2">
      <c r="A568" s="86" t="s">
        <v>184</v>
      </c>
      <c r="B568" s="93" t="s">
        <v>41</v>
      </c>
      <c r="C568" s="140">
        <v>7</v>
      </c>
      <c r="D568" s="140">
        <v>1</v>
      </c>
      <c r="E568" s="93" t="s">
        <v>390</v>
      </c>
      <c r="F568" s="93" t="s">
        <v>182</v>
      </c>
      <c r="G568" s="288">
        <f>G569</f>
        <v>59281.700000000004</v>
      </c>
      <c r="H568" s="288">
        <f>H569</f>
        <v>59281.700000000004</v>
      </c>
    </row>
    <row r="569" spans="1:10" ht="38.25" x14ac:dyDescent="0.2">
      <c r="A569" s="86" t="s">
        <v>423</v>
      </c>
      <c r="B569" s="93" t="s">
        <v>41</v>
      </c>
      <c r="C569" s="140">
        <v>7</v>
      </c>
      <c r="D569" s="140">
        <v>1</v>
      </c>
      <c r="E569" s="93" t="s">
        <v>390</v>
      </c>
      <c r="F569" s="93" t="s">
        <v>101</v>
      </c>
      <c r="G569" s="288">
        <f>G570</f>
        <v>59281.700000000004</v>
      </c>
      <c r="H569" s="288">
        <f>H570</f>
        <v>59281.700000000004</v>
      </c>
    </row>
    <row r="570" spans="1:10" ht="15" x14ac:dyDescent="0.2">
      <c r="A570" s="163" t="s">
        <v>67</v>
      </c>
      <c r="B570" s="94" t="s">
        <v>41</v>
      </c>
      <c r="C570" s="142">
        <v>7</v>
      </c>
      <c r="D570" s="142">
        <v>1</v>
      </c>
      <c r="E570" s="94" t="s">
        <v>390</v>
      </c>
      <c r="F570" s="94" t="s">
        <v>101</v>
      </c>
      <c r="G570" s="287">
        <f>41165.3+18116.4</f>
        <v>59281.700000000004</v>
      </c>
      <c r="H570" s="287">
        <f>41165.3+18116.4</f>
        <v>59281.700000000004</v>
      </c>
    </row>
    <row r="571" spans="1:10" ht="15" x14ac:dyDescent="0.2">
      <c r="A571" s="86" t="s">
        <v>186</v>
      </c>
      <c r="B571" s="93" t="s">
        <v>41</v>
      </c>
      <c r="C571" s="140">
        <v>7</v>
      </c>
      <c r="D571" s="140">
        <v>1</v>
      </c>
      <c r="E571" s="93" t="s">
        <v>390</v>
      </c>
      <c r="F571" s="93" t="s">
        <v>185</v>
      </c>
      <c r="G571" s="288">
        <f>G572</f>
        <v>216420.5</v>
      </c>
      <c r="H571" s="288">
        <f>H572</f>
        <v>216420.5</v>
      </c>
    </row>
    <row r="572" spans="1:10" ht="38.25" x14ac:dyDescent="0.2">
      <c r="A572" s="86" t="s">
        <v>422</v>
      </c>
      <c r="B572" s="93" t="s">
        <v>41</v>
      </c>
      <c r="C572" s="140">
        <v>7</v>
      </c>
      <c r="D572" s="140">
        <v>1</v>
      </c>
      <c r="E572" s="93" t="s">
        <v>390</v>
      </c>
      <c r="F572" s="93" t="s">
        <v>98</v>
      </c>
      <c r="G572" s="288">
        <f>G573</f>
        <v>216420.5</v>
      </c>
      <c r="H572" s="288">
        <f>H573</f>
        <v>216420.5</v>
      </c>
    </row>
    <row r="573" spans="1:10" ht="15" x14ac:dyDescent="0.2">
      <c r="A573" s="163" t="s">
        <v>67</v>
      </c>
      <c r="B573" s="94" t="s">
        <v>41</v>
      </c>
      <c r="C573" s="142">
        <v>7</v>
      </c>
      <c r="D573" s="142">
        <v>1</v>
      </c>
      <c r="E573" s="94" t="s">
        <v>390</v>
      </c>
      <c r="F573" s="94" t="s">
        <v>98</v>
      </c>
      <c r="G573" s="287">
        <f>202286-18116.4+32250.9</f>
        <v>216420.5</v>
      </c>
      <c r="H573" s="287">
        <f>202286-18116.4+32250.9</f>
        <v>216420.5</v>
      </c>
    </row>
    <row r="574" spans="1:10" ht="25.5" x14ac:dyDescent="0.2">
      <c r="A574" s="86" t="s">
        <v>306</v>
      </c>
      <c r="B574" s="93" t="s">
        <v>41</v>
      </c>
      <c r="C574" s="140">
        <v>7</v>
      </c>
      <c r="D574" s="140">
        <v>1</v>
      </c>
      <c r="E574" s="93" t="s">
        <v>541</v>
      </c>
      <c r="F574" s="93"/>
      <c r="G574" s="288">
        <f>G575</f>
        <v>1058.8</v>
      </c>
      <c r="H574" s="288">
        <f>H575</f>
        <v>1058.8</v>
      </c>
    </row>
    <row r="575" spans="1:10" ht="25.5" x14ac:dyDescent="0.2">
      <c r="A575" s="86" t="s">
        <v>520</v>
      </c>
      <c r="B575" s="93" t="s">
        <v>41</v>
      </c>
      <c r="C575" s="140">
        <v>7</v>
      </c>
      <c r="D575" s="140">
        <v>1</v>
      </c>
      <c r="E575" s="93" t="s">
        <v>542</v>
      </c>
      <c r="F575" s="93"/>
      <c r="G575" s="288">
        <f>G576</f>
        <v>1058.8</v>
      </c>
      <c r="H575" s="288">
        <f>H576</f>
        <v>1058.8</v>
      </c>
    </row>
    <row r="576" spans="1:10" ht="25.5" x14ac:dyDescent="0.2">
      <c r="A576" s="86" t="s">
        <v>183</v>
      </c>
      <c r="B576" s="93" t="s">
        <v>41</v>
      </c>
      <c r="C576" s="140">
        <v>7</v>
      </c>
      <c r="D576" s="140">
        <v>1</v>
      </c>
      <c r="E576" s="93" t="s">
        <v>542</v>
      </c>
      <c r="F576" s="93" t="s">
        <v>181</v>
      </c>
      <c r="G576" s="288">
        <f>G577+G579</f>
        <v>1058.8</v>
      </c>
      <c r="H576" s="288">
        <f>H577+H579</f>
        <v>1058.8</v>
      </c>
    </row>
    <row r="577" spans="1:10" ht="15" x14ac:dyDescent="0.2">
      <c r="A577" s="86" t="s">
        <v>184</v>
      </c>
      <c r="B577" s="93" t="s">
        <v>41</v>
      </c>
      <c r="C577" s="140">
        <v>7</v>
      </c>
      <c r="D577" s="140">
        <v>1</v>
      </c>
      <c r="E577" s="93" t="s">
        <v>542</v>
      </c>
      <c r="F577" s="93" t="s">
        <v>182</v>
      </c>
      <c r="G577" s="288">
        <f>G578</f>
        <v>371</v>
      </c>
      <c r="H577" s="288">
        <f>H578</f>
        <v>371</v>
      </c>
    </row>
    <row r="578" spans="1:10" ht="15" x14ac:dyDescent="0.2">
      <c r="A578" s="163" t="s">
        <v>102</v>
      </c>
      <c r="B578" s="94" t="s">
        <v>41</v>
      </c>
      <c r="C578" s="142">
        <v>7</v>
      </c>
      <c r="D578" s="142">
        <v>1</v>
      </c>
      <c r="E578" s="94" t="s">
        <v>542</v>
      </c>
      <c r="F578" s="94" t="s">
        <v>103</v>
      </c>
      <c r="G578" s="287">
        <v>371</v>
      </c>
      <c r="H578" s="287">
        <v>371</v>
      </c>
    </row>
    <row r="579" spans="1:10" ht="15" x14ac:dyDescent="0.2">
      <c r="A579" s="86" t="s">
        <v>186</v>
      </c>
      <c r="B579" s="93" t="s">
        <v>41</v>
      </c>
      <c r="C579" s="140">
        <v>7</v>
      </c>
      <c r="D579" s="140">
        <v>1</v>
      </c>
      <c r="E579" s="93" t="s">
        <v>542</v>
      </c>
      <c r="F579" s="93" t="s">
        <v>185</v>
      </c>
      <c r="G579" s="288">
        <f>G580</f>
        <v>687.8</v>
      </c>
      <c r="H579" s="288">
        <f>H580</f>
        <v>687.8</v>
      </c>
    </row>
    <row r="580" spans="1:10" ht="15" x14ac:dyDescent="0.2">
      <c r="A580" s="163" t="s">
        <v>104</v>
      </c>
      <c r="B580" s="94" t="s">
        <v>41</v>
      </c>
      <c r="C580" s="142">
        <v>7</v>
      </c>
      <c r="D580" s="142">
        <v>1</v>
      </c>
      <c r="E580" s="94" t="s">
        <v>542</v>
      </c>
      <c r="F580" s="94" t="s">
        <v>105</v>
      </c>
      <c r="G580" s="287">
        <v>687.8</v>
      </c>
      <c r="H580" s="287">
        <v>687.8</v>
      </c>
    </row>
    <row r="581" spans="1:10" ht="15" x14ac:dyDescent="0.2">
      <c r="A581" s="86" t="s">
        <v>21</v>
      </c>
      <c r="B581" s="93" t="s">
        <v>41</v>
      </c>
      <c r="C581" s="140">
        <v>7</v>
      </c>
      <c r="D581" s="140">
        <v>2</v>
      </c>
      <c r="E581" s="93"/>
      <c r="F581" s="93" t="s">
        <v>7</v>
      </c>
      <c r="G581" s="288">
        <f>G582</f>
        <v>575187.19999999995</v>
      </c>
      <c r="H581" s="288">
        <f>H582</f>
        <v>578709.9</v>
      </c>
      <c r="J581" s="3"/>
    </row>
    <row r="582" spans="1:10" ht="15" x14ac:dyDescent="0.2">
      <c r="A582" s="86" t="s">
        <v>162</v>
      </c>
      <c r="B582" s="93" t="s">
        <v>41</v>
      </c>
      <c r="C582" s="140">
        <v>7</v>
      </c>
      <c r="D582" s="140">
        <v>2</v>
      </c>
      <c r="E582" s="93" t="s">
        <v>161</v>
      </c>
      <c r="F582" s="93"/>
      <c r="G582" s="288">
        <f>G583+G590+G599+G604</f>
        <v>575187.19999999995</v>
      </c>
      <c r="H582" s="288">
        <f>H583+H590+H599+H604</f>
        <v>578709.9</v>
      </c>
    </row>
    <row r="583" spans="1:10" ht="38.25" x14ac:dyDescent="0.2">
      <c r="A583" s="86" t="s">
        <v>212</v>
      </c>
      <c r="B583" s="93" t="s">
        <v>41</v>
      </c>
      <c r="C583" s="140">
        <v>7</v>
      </c>
      <c r="D583" s="140">
        <v>2</v>
      </c>
      <c r="E583" s="93" t="s">
        <v>213</v>
      </c>
      <c r="F583" s="93"/>
      <c r="G583" s="288">
        <f>G584</f>
        <v>141814.20000000001</v>
      </c>
      <c r="H583" s="288">
        <f>H584</f>
        <v>145922.30000000002</v>
      </c>
    </row>
    <row r="584" spans="1:10" ht="25.5" x14ac:dyDescent="0.2">
      <c r="A584" s="86" t="s">
        <v>183</v>
      </c>
      <c r="B584" s="93" t="s">
        <v>41</v>
      </c>
      <c r="C584" s="140">
        <v>7</v>
      </c>
      <c r="D584" s="140">
        <v>2</v>
      </c>
      <c r="E584" s="93" t="s">
        <v>217</v>
      </c>
      <c r="F584" s="93" t="s">
        <v>181</v>
      </c>
      <c r="G584" s="288">
        <f>G585+G588</f>
        <v>141814.20000000001</v>
      </c>
      <c r="H584" s="288">
        <f>H585+H588</f>
        <v>145922.30000000002</v>
      </c>
    </row>
    <row r="585" spans="1:10" ht="15" x14ac:dyDescent="0.2">
      <c r="A585" s="86" t="s">
        <v>184</v>
      </c>
      <c r="B585" s="93" t="s">
        <v>41</v>
      </c>
      <c r="C585" s="140">
        <v>7</v>
      </c>
      <c r="D585" s="140">
        <v>2</v>
      </c>
      <c r="E585" s="93" t="s">
        <v>213</v>
      </c>
      <c r="F585" s="93" t="s">
        <v>182</v>
      </c>
      <c r="G585" s="288">
        <f>G586+G587</f>
        <v>112818.40000000001</v>
      </c>
      <c r="H585" s="288">
        <f>H586+H587</f>
        <v>116774.1</v>
      </c>
    </row>
    <row r="586" spans="1:10" ht="38.25" x14ac:dyDescent="0.2">
      <c r="A586" s="163" t="s">
        <v>423</v>
      </c>
      <c r="B586" s="94" t="s">
        <v>41</v>
      </c>
      <c r="C586" s="142">
        <v>7</v>
      </c>
      <c r="D586" s="142">
        <v>2</v>
      </c>
      <c r="E586" s="94" t="s">
        <v>213</v>
      </c>
      <c r="F586" s="94" t="s">
        <v>101</v>
      </c>
      <c r="G586" s="287">
        <v>110107.3</v>
      </c>
      <c r="H586" s="287">
        <v>113722.1</v>
      </c>
    </row>
    <row r="587" spans="1:10" ht="15" x14ac:dyDescent="0.2">
      <c r="A587" s="163" t="s">
        <v>106</v>
      </c>
      <c r="B587" s="94" t="s">
        <v>41</v>
      </c>
      <c r="C587" s="142">
        <v>7</v>
      </c>
      <c r="D587" s="142">
        <v>2</v>
      </c>
      <c r="E587" s="94" t="s">
        <v>213</v>
      </c>
      <c r="F587" s="94" t="s">
        <v>103</v>
      </c>
      <c r="G587" s="287">
        <f>8860.5-6449.4+300</f>
        <v>2711.1000000000004</v>
      </c>
      <c r="H587" s="287">
        <f>9523.8-6771.8+300</f>
        <v>3051.9999999999991</v>
      </c>
    </row>
    <row r="588" spans="1:10" ht="15" x14ac:dyDescent="0.2">
      <c r="A588" s="86" t="s">
        <v>186</v>
      </c>
      <c r="B588" s="93" t="s">
        <v>41</v>
      </c>
      <c r="C588" s="140">
        <v>7</v>
      </c>
      <c r="D588" s="140">
        <v>2</v>
      </c>
      <c r="E588" s="93" t="s">
        <v>213</v>
      </c>
      <c r="F588" s="93" t="s">
        <v>185</v>
      </c>
      <c r="G588" s="288">
        <f>G589</f>
        <v>28995.8</v>
      </c>
      <c r="H588" s="288">
        <f>H589</f>
        <v>29148.2</v>
      </c>
    </row>
    <row r="589" spans="1:10" ht="38.25" x14ac:dyDescent="0.2">
      <c r="A589" s="163" t="s">
        <v>422</v>
      </c>
      <c r="B589" s="94" t="s">
        <v>41</v>
      </c>
      <c r="C589" s="142">
        <v>7</v>
      </c>
      <c r="D589" s="142">
        <v>2</v>
      </c>
      <c r="E589" s="94" t="s">
        <v>213</v>
      </c>
      <c r="F589" s="94" t="s">
        <v>98</v>
      </c>
      <c r="G589" s="287">
        <v>28995.8</v>
      </c>
      <c r="H589" s="287">
        <v>29148.2</v>
      </c>
      <c r="I589" s="3">
        <f>G589+G612+G639</f>
        <v>32885.299999999996</v>
      </c>
      <c r="J589" s="3">
        <f>H589+H612</f>
        <v>32957.699999999997</v>
      </c>
    </row>
    <row r="590" spans="1:10" ht="25.5" x14ac:dyDescent="0.2">
      <c r="A590" s="86" t="s">
        <v>518</v>
      </c>
      <c r="B590" s="93" t="s">
        <v>41</v>
      </c>
      <c r="C590" s="140">
        <v>7</v>
      </c>
      <c r="D590" s="140">
        <v>2</v>
      </c>
      <c r="E590" s="93" t="s">
        <v>253</v>
      </c>
      <c r="F590" s="93"/>
      <c r="G590" s="288">
        <f>G591+G595</f>
        <v>585.4</v>
      </c>
      <c r="H590" s="288">
        <f>H591+H595</f>
        <v>0</v>
      </c>
    </row>
    <row r="591" spans="1:10" ht="25.5" x14ac:dyDescent="0.2">
      <c r="A591" s="86" t="s">
        <v>256</v>
      </c>
      <c r="B591" s="93" t="s">
        <v>41</v>
      </c>
      <c r="C591" s="140">
        <v>7</v>
      </c>
      <c r="D591" s="140">
        <v>2</v>
      </c>
      <c r="E591" s="93" t="s">
        <v>257</v>
      </c>
      <c r="F591" s="93"/>
      <c r="G591" s="288">
        <f t="shared" ref="G591:H593" si="65">G592</f>
        <v>552</v>
      </c>
      <c r="H591" s="288">
        <f t="shared" si="65"/>
        <v>0</v>
      </c>
      <c r="I591" s="3" t="e">
        <f>G589+#REF!</f>
        <v>#REF!</v>
      </c>
      <c r="J591" s="3" t="e">
        <f>H589+#REF!</f>
        <v>#REF!</v>
      </c>
    </row>
    <row r="592" spans="1:10" ht="25.5" x14ac:dyDescent="0.2">
      <c r="A592" s="86" t="s">
        <v>183</v>
      </c>
      <c r="B592" s="93" t="s">
        <v>41</v>
      </c>
      <c r="C592" s="140">
        <v>7</v>
      </c>
      <c r="D592" s="140">
        <v>2</v>
      </c>
      <c r="E592" s="93" t="s">
        <v>257</v>
      </c>
      <c r="F592" s="93" t="s">
        <v>181</v>
      </c>
      <c r="G592" s="288">
        <f t="shared" si="65"/>
        <v>552</v>
      </c>
      <c r="H592" s="288">
        <f t="shared" si="65"/>
        <v>0</v>
      </c>
    </row>
    <row r="593" spans="1:8" ht="15" x14ac:dyDescent="0.2">
      <c r="A593" s="86" t="s">
        <v>184</v>
      </c>
      <c r="B593" s="93" t="s">
        <v>41</v>
      </c>
      <c r="C593" s="140">
        <v>7</v>
      </c>
      <c r="D593" s="140">
        <v>2</v>
      </c>
      <c r="E593" s="93" t="s">
        <v>257</v>
      </c>
      <c r="F593" s="93" t="s">
        <v>182</v>
      </c>
      <c r="G593" s="288">
        <f t="shared" si="65"/>
        <v>552</v>
      </c>
      <c r="H593" s="288">
        <f t="shared" si="65"/>
        <v>0</v>
      </c>
    </row>
    <row r="594" spans="1:8" ht="15" x14ac:dyDescent="0.2">
      <c r="A594" s="163" t="s">
        <v>102</v>
      </c>
      <c r="B594" s="94" t="s">
        <v>41</v>
      </c>
      <c r="C594" s="142">
        <v>7</v>
      </c>
      <c r="D594" s="142">
        <v>2</v>
      </c>
      <c r="E594" s="94" t="s">
        <v>257</v>
      </c>
      <c r="F594" s="94" t="s">
        <v>103</v>
      </c>
      <c r="G594" s="287">
        <v>552</v>
      </c>
      <c r="H594" s="287">
        <v>0</v>
      </c>
    </row>
    <row r="595" spans="1:8" ht="15" x14ac:dyDescent="0.2">
      <c r="A595" s="86" t="s">
        <v>300</v>
      </c>
      <c r="B595" s="93" t="s">
        <v>41</v>
      </c>
      <c r="C595" s="140">
        <v>7</v>
      </c>
      <c r="D595" s="140">
        <v>2</v>
      </c>
      <c r="E595" s="93" t="s">
        <v>260</v>
      </c>
      <c r="F595" s="93"/>
      <c r="G595" s="288">
        <f t="shared" ref="G595:H597" si="66">G596</f>
        <v>33.4</v>
      </c>
      <c r="H595" s="288">
        <f t="shared" si="66"/>
        <v>0</v>
      </c>
    </row>
    <row r="596" spans="1:8" ht="25.5" x14ac:dyDescent="0.2">
      <c r="A596" s="86" t="s">
        <v>183</v>
      </c>
      <c r="B596" s="93" t="s">
        <v>41</v>
      </c>
      <c r="C596" s="140">
        <v>7</v>
      </c>
      <c r="D596" s="140">
        <v>2</v>
      </c>
      <c r="E596" s="93" t="s">
        <v>260</v>
      </c>
      <c r="F596" s="93" t="s">
        <v>181</v>
      </c>
      <c r="G596" s="288">
        <f t="shared" si="66"/>
        <v>33.4</v>
      </c>
      <c r="H596" s="288">
        <f t="shared" si="66"/>
        <v>0</v>
      </c>
    </row>
    <row r="597" spans="1:8" ht="15" x14ac:dyDescent="0.2">
      <c r="A597" s="86" t="s">
        <v>184</v>
      </c>
      <c r="B597" s="93" t="s">
        <v>41</v>
      </c>
      <c r="C597" s="140">
        <v>7</v>
      </c>
      <c r="D597" s="140">
        <v>2</v>
      </c>
      <c r="E597" s="93" t="s">
        <v>260</v>
      </c>
      <c r="F597" s="93" t="s">
        <v>182</v>
      </c>
      <c r="G597" s="288">
        <f t="shared" si="66"/>
        <v>33.4</v>
      </c>
      <c r="H597" s="288">
        <f t="shared" si="66"/>
        <v>0</v>
      </c>
    </row>
    <row r="598" spans="1:8" ht="15" x14ac:dyDescent="0.2">
      <c r="A598" s="163" t="s">
        <v>102</v>
      </c>
      <c r="B598" s="94" t="s">
        <v>41</v>
      </c>
      <c r="C598" s="142">
        <v>7</v>
      </c>
      <c r="D598" s="142">
        <v>2</v>
      </c>
      <c r="E598" s="94" t="s">
        <v>260</v>
      </c>
      <c r="F598" s="94" t="s">
        <v>103</v>
      </c>
      <c r="G598" s="287">
        <v>33.4</v>
      </c>
      <c r="H598" s="287">
        <v>0</v>
      </c>
    </row>
    <row r="599" spans="1:8" ht="24" x14ac:dyDescent="0.2">
      <c r="A599" s="5" t="s">
        <v>447</v>
      </c>
      <c r="B599" s="93" t="s">
        <v>41</v>
      </c>
      <c r="C599" s="140">
        <v>7</v>
      </c>
      <c r="D599" s="140">
        <v>2</v>
      </c>
      <c r="E599" s="93" t="s">
        <v>390</v>
      </c>
      <c r="F599" s="93"/>
      <c r="G599" s="288">
        <f t="shared" ref="G599:H602" si="67">G600</f>
        <v>431959.4</v>
      </c>
      <c r="H599" s="288">
        <f t="shared" si="67"/>
        <v>431959.4</v>
      </c>
    </row>
    <row r="600" spans="1:8" ht="25.5" x14ac:dyDescent="0.2">
      <c r="A600" s="86" t="s">
        <v>183</v>
      </c>
      <c r="B600" s="93" t="s">
        <v>41</v>
      </c>
      <c r="C600" s="140">
        <v>7</v>
      </c>
      <c r="D600" s="140">
        <v>2</v>
      </c>
      <c r="E600" s="93" t="s">
        <v>390</v>
      </c>
      <c r="F600" s="93" t="s">
        <v>181</v>
      </c>
      <c r="G600" s="288">
        <f t="shared" si="67"/>
        <v>431959.4</v>
      </c>
      <c r="H600" s="288">
        <f t="shared" si="67"/>
        <v>431959.4</v>
      </c>
    </row>
    <row r="601" spans="1:8" ht="15" x14ac:dyDescent="0.2">
      <c r="A601" s="86" t="s">
        <v>184</v>
      </c>
      <c r="B601" s="93" t="s">
        <v>41</v>
      </c>
      <c r="C601" s="140">
        <v>7</v>
      </c>
      <c r="D601" s="140">
        <v>2</v>
      </c>
      <c r="E601" s="93" t="s">
        <v>390</v>
      </c>
      <c r="F601" s="93" t="s">
        <v>182</v>
      </c>
      <c r="G601" s="288">
        <f t="shared" si="67"/>
        <v>431959.4</v>
      </c>
      <c r="H601" s="288">
        <f t="shared" si="67"/>
        <v>431959.4</v>
      </c>
    </row>
    <row r="602" spans="1:8" ht="38.25" x14ac:dyDescent="0.2">
      <c r="A602" s="86" t="s">
        <v>423</v>
      </c>
      <c r="B602" s="93" t="s">
        <v>41</v>
      </c>
      <c r="C602" s="140">
        <v>7</v>
      </c>
      <c r="D602" s="140">
        <v>2</v>
      </c>
      <c r="E602" s="93" t="s">
        <v>390</v>
      </c>
      <c r="F602" s="93" t="s">
        <v>101</v>
      </c>
      <c r="G602" s="288">
        <f t="shared" si="67"/>
        <v>431959.4</v>
      </c>
      <c r="H602" s="288">
        <f t="shared" si="67"/>
        <v>431959.4</v>
      </c>
    </row>
    <row r="603" spans="1:8" ht="15" x14ac:dyDescent="0.2">
      <c r="A603" s="163" t="s">
        <v>67</v>
      </c>
      <c r="B603" s="94" t="s">
        <v>41</v>
      </c>
      <c r="C603" s="142">
        <v>7</v>
      </c>
      <c r="D603" s="142">
        <v>2</v>
      </c>
      <c r="E603" s="94" t="s">
        <v>390</v>
      </c>
      <c r="F603" s="94" t="s">
        <v>101</v>
      </c>
      <c r="G603" s="287">
        <f>428474.4+3485</f>
        <v>431959.4</v>
      </c>
      <c r="H603" s="287">
        <f>428474.4+3485</f>
        <v>431959.4</v>
      </c>
    </row>
    <row r="604" spans="1:8" ht="25.5" x14ac:dyDescent="0.2">
      <c r="A604" s="86" t="s">
        <v>306</v>
      </c>
      <c r="B604" s="93" t="s">
        <v>41</v>
      </c>
      <c r="C604" s="140">
        <v>7</v>
      </c>
      <c r="D604" s="140">
        <v>2</v>
      </c>
      <c r="E604" s="93" t="s">
        <v>541</v>
      </c>
      <c r="F604" s="93"/>
      <c r="G604" s="288">
        <f>G605</f>
        <v>828.19999999999993</v>
      </c>
      <c r="H604" s="288">
        <f>H605</f>
        <v>828.19999999999993</v>
      </c>
    </row>
    <row r="605" spans="1:8" ht="25.5" x14ac:dyDescent="0.2">
      <c r="A605" s="86" t="s">
        <v>520</v>
      </c>
      <c r="B605" s="93" t="s">
        <v>41</v>
      </c>
      <c r="C605" s="140">
        <v>7</v>
      </c>
      <c r="D605" s="140">
        <v>2</v>
      </c>
      <c r="E605" s="93" t="s">
        <v>542</v>
      </c>
      <c r="F605" s="93"/>
      <c r="G605" s="288">
        <f>G606</f>
        <v>828.19999999999993</v>
      </c>
      <c r="H605" s="288">
        <f>H606</f>
        <v>828.19999999999993</v>
      </c>
    </row>
    <row r="606" spans="1:8" ht="25.5" x14ac:dyDescent="0.2">
      <c r="A606" s="86" t="s">
        <v>183</v>
      </c>
      <c r="B606" s="93" t="s">
        <v>41</v>
      </c>
      <c r="C606" s="140">
        <v>7</v>
      </c>
      <c r="D606" s="140">
        <v>2</v>
      </c>
      <c r="E606" s="93" t="s">
        <v>542</v>
      </c>
      <c r="F606" s="93" t="s">
        <v>181</v>
      </c>
      <c r="G606" s="288">
        <f>G607+G609</f>
        <v>828.19999999999993</v>
      </c>
      <c r="H606" s="288">
        <f>H607+H609</f>
        <v>828.19999999999993</v>
      </c>
    </row>
    <row r="607" spans="1:8" ht="15" x14ac:dyDescent="0.2">
      <c r="A607" s="86" t="s">
        <v>184</v>
      </c>
      <c r="B607" s="93" t="s">
        <v>41</v>
      </c>
      <c r="C607" s="140">
        <v>7</v>
      </c>
      <c r="D607" s="140">
        <v>2</v>
      </c>
      <c r="E607" s="93" t="s">
        <v>542</v>
      </c>
      <c r="F607" s="93" t="s">
        <v>182</v>
      </c>
      <c r="G607" s="288">
        <f>G608</f>
        <v>756.8</v>
      </c>
      <c r="H607" s="288">
        <f>H608</f>
        <v>756.8</v>
      </c>
    </row>
    <row r="608" spans="1:8" ht="15" x14ac:dyDescent="0.2">
      <c r="A608" s="163" t="s">
        <v>102</v>
      </c>
      <c r="B608" s="94" t="s">
        <v>41</v>
      </c>
      <c r="C608" s="142">
        <v>7</v>
      </c>
      <c r="D608" s="142">
        <v>2</v>
      </c>
      <c r="E608" s="94" t="s">
        <v>542</v>
      </c>
      <c r="F608" s="94" t="s">
        <v>103</v>
      </c>
      <c r="G608" s="287">
        <v>756.8</v>
      </c>
      <c r="H608" s="287">
        <v>756.8</v>
      </c>
    </row>
    <row r="609" spans="1:9" ht="15" x14ac:dyDescent="0.2">
      <c r="A609" s="86" t="s">
        <v>186</v>
      </c>
      <c r="B609" s="93" t="s">
        <v>41</v>
      </c>
      <c r="C609" s="140">
        <v>7</v>
      </c>
      <c r="D609" s="140">
        <v>2</v>
      </c>
      <c r="E609" s="93" t="s">
        <v>542</v>
      </c>
      <c r="F609" s="93" t="s">
        <v>185</v>
      </c>
      <c r="G609" s="288">
        <f>G610</f>
        <v>71.400000000000006</v>
      </c>
      <c r="H609" s="288">
        <f>H610</f>
        <v>71.400000000000006</v>
      </c>
    </row>
    <row r="610" spans="1:9" ht="15" x14ac:dyDescent="0.2">
      <c r="A610" s="163" t="s">
        <v>104</v>
      </c>
      <c r="B610" s="94" t="s">
        <v>41</v>
      </c>
      <c r="C610" s="142">
        <v>7</v>
      </c>
      <c r="D610" s="142">
        <v>2</v>
      </c>
      <c r="E610" s="94" t="s">
        <v>542</v>
      </c>
      <c r="F610" s="94" t="s">
        <v>105</v>
      </c>
      <c r="G610" s="287">
        <v>71.400000000000006</v>
      </c>
      <c r="H610" s="287">
        <v>71.400000000000006</v>
      </c>
    </row>
    <row r="611" spans="1:9" ht="15" x14ac:dyDescent="0.2">
      <c r="A611" s="86" t="s">
        <v>25</v>
      </c>
      <c r="B611" s="93" t="s">
        <v>41</v>
      </c>
      <c r="C611" s="140">
        <v>7</v>
      </c>
      <c r="D611" s="140">
        <v>7</v>
      </c>
      <c r="E611" s="93" t="s">
        <v>7</v>
      </c>
      <c r="F611" s="93" t="s">
        <v>7</v>
      </c>
      <c r="G611" s="288">
        <f>G612+G639+G644</f>
        <v>7217.5</v>
      </c>
      <c r="H611" s="288">
        <f>H612+H639+H644</f>
        <v>7313.9</v>
      </c>
    </row>
    <row r="612" spans="1:9" ht="15" x14ac:dyDescent="0.2">
      <c r="A612" s="86" t="s">
        <v>297</v>
      </c>
      <c r="B612" s="93" t="s">
        <v>41</v>
      </c>
      <c r="C612" s="140">
        <v>7</v>
      </c>
      <c r="D612" s="140">
        <v>7</v>
      </c>
      <c r="E612" s="93" t="s">
        <v>320</v>
      </c>
      <c r="F612" s="93"/>
      <c r="G612" s="288">
        <f>G613+G620+G624+G628+G632+G636</f>
        <v>3809.4999999999995</v>
      </c>
      <c r="H612" s="288">
        <f>H613+H620+H624+H628+H632+H636</f>
        <v>3809.4999999999995</v>
      </c>
      <c r="I612" s="3">
        <f>G612-54.1</f>
        <v>3755.3999999999996</v>
      </c>
    </row>
    <row r="613" spans="1:9" ht="25.5" x14ac:dyDescent="0.2">
      <c r="A613" s="108" t="s">
        <v>510</v>
      </c>
      <c r="B613" s="93" t="s">
        <v>41</v>
      </c>
      <c r="C613" s="140">
        <v>7</v>
      </c>
      <c r="D613" s="140">
        <v>7</v>
      </c>
      <c r="E613" s="93" t="s">
        <v>296</v>
      </c>
      <c r="F613" s="93"/>
      <c r="G613" s="288">
        <f>G614+G617</f>
        <v>495.4</v>
      </c>
      <c r="H613" s="288">
        <f>H614+H617</f>
        <v>495.4</v>
      </c>
    </row>
    <row r="614" spans="1:9" ht="51" x14ac:dyDescent="0.2">
      <c r="A614" s="74" t="s">
        <v>437</v>
      </c>
      <c r="B614" s="93" t="s">
        <v>41</v>
      </c>
      <c r="C614" s="151" t="s">
        <v>12</v>
      </c>
      <c r="D614" s="151" t="s">
        <v>12</v>
      </c>
      <c r="E614" s="93" t="s">
        <v>296</v>
      </c>
      <c r="F614" s="93" t="s">
        <v>188</v>
      </c>
      <c r="G614" s="288">
        <f>G615</f>
        <v>5.5</v>
      </c>
      <c r="H614" s="288">
        <f>H615</f>
        <v>5.5</v>
      </c>
    </row>
    <row r="615" spans="1:9" ht="25.5" x14ac:dyDescent="0.2">
      <c r="A615" s="86" t="s">
        <v>189</v>
      </c>
      <c r="B615" s="93" t="s">
        <v>41</v>
      </c>
      <c r="C615" s="151" t="s">
        <v>12</v>
      </c>
      <c r="D615" s="151" t="s">
        <v>12</v>
      </c>
      <c r="E615" s="93" t="s">
        <v>296</v>
      </c>
      <c r="F615" s="93" t="s">
        <v>187</v>
      </c>
      <c r="G615" s="288">
        <f>G616</f>
        <v>5.5</v>
      </c>
      <c r="H615" s="288">
        <f>H616</f>
        <v>5.5</v>
      </c>
    </row>
    <row r="616" spans="1:9" ht="25.5" x14ac:dyDescent="0.2">
      <c r="A616" s="75" t="s">
        <v>425</v>
      </c>
      <c r="B616" s="94" t="s">
        <v>41</v>
      </c>
      <c r="C616" s="144" t="s">
        <v>12</v>
      </c>
      <c r="D616" s="144" t="s">
        <v>12</v>
      </c>
      <c r="E616" s="94" t="s">
        <v>296</v>
      </c>
      <c r="F616" s="94" t="s">
        <v>93</v>
      </c>
      <c r="G616" s="287">
        <v>5.5</v>
      </c>
      <c r="H616" s="287">
        <v>5.5</v>
      </c>
    </row>
    <row r="617" spans="1:9" ht="25.5" x14ac:dyDescent="0.2">
      <c r="A617" s="108" t="s">
        <v>415</v>
      </c>
      <c r="B617" s="93" t="s">
        <v>41</v>
      </c>
      <c r="C617" s="140">
        <v>7</v>
      </c>
      <c r="D617" s="140">
        <v>7</v>
      </c>
      <c r="E617" s="93" t="s">
        <v>296</v>
      </c>
      <c r="F617" s="93" t="s">
        <v>190</v>
      </c>
      <c r="G617" s="288">
        <f>G618</f>
        <v>489.9</v>
      </c>
      <c r="H617" s="288">
        <f>H618</f>
        <v>489.9</v>
      </c>
    </row>
    <row r="618" spans="1:9" ht="25.5" x14ac:dyDescent="0.2">
      <c r="A618" s="108" t="s">
        <v>416</v>
      </c>
      <c r="B618" s="93" t="s">
        <v>41</v>
      </c>
      <c r="C618" s="140">
        <v>7</v>
      </c>
      <c r="D618" s="140">
        <v>7</v>
      </c>
      <c r="E618" s="93" t="s">
        <v>296</v>
      </c>
      <c r="F618" s="93" t="s">
        <v>191</v>
      </c>
      <c r="G618" s="288">
        <f>G619</f>
        <v>489.9</v>
      </c>
      <c r="H618" s="288">
        <f>H619</f>
        <v>489.9</v>
      </c>
    </row>
    <row r="619" spans="1:9" ht="25.5" x14ac:dyDescent="0.2">
      <c r="A619" s="79" t="s">
        <v>421</v>
      </c>
      <c r="B619" s="94" t="s">
        <v>41</v>
      </c>
      <c r="C619" s="142">
        <v>7</v>
      </c>
      <c r="D619" s="142">
        <v>7</v>
      </c>
      <c r="E619" s="94" t="s">
        <v>296</v>
      </c>
      <c r="F619" s="94" t="s">
        <v>91</v>
      </c>
      <c r="G619" s="287">
        <v>489.9</v>
      </c>
      <c r="H619" s="287">
        <v>489.9</v>
      </c>
    </row>
    <row r="620" spans="1:9" ht="25.5" x14ac:dyDescent="0.2">
      <c r="A620" s="108" t="s">
        <v>294</v>
      </c>
      <c r="B620" s="93" t="s">
        <v>41</v>
      </c>
      <c r="C620" s="140">
        <v>7</v>
      </c>
      <c r="D620" s="140">
        <v>7</v>
      </c>
      <c r="E620" s="93" t="s">
        <v>295</v>
      </c>
      <c r="F620" s="93"/>
      <c r="G620" s="288">
        <f t="shared" ref="G620:H622" si="68">G621</f>
        <v>74.400000000000006</v>
      </c>
      <c r="H620" s="288">
        <f t="shared" si="68"/>
        <v>74.400000000000006</v>
      </c>
    </row>
    <row r="621" spans="1:9" ht="25.5" x14ac:dyDescent="0.2">
      <c r="A621" s="108" t="s">
        <v>415</v>
      </c>
      <c r="B621" s="93" t="s">
        <v>41</v>
      </c>
      <c r="C621" s="140">
        <v>7</v>
      </c>
      <c r="D621" s="140">
        <v>7</v>
      </c>
      <c r="E621" s="93" t="s">
        <v>295</v>
      </c>
      <c r="F621" s="93" t="s">
        <v>190</v>
      </c>
      <c r="G621" s="288">
        <f t="shared" si="68"/>
        <v>74.400000000000006</v>
      </c>
      <c r="H621" s="288">
        <f t="shared" si="68"/>
        <v>74.400000000000006</v>
      </c>
    </row>
    <row r="622" spans="1:9" ht="25.5" x14ac:dyDescent="0.2">
      <c r="A622" s="108" t="s">
        <v>416</v>
      </c>
      <c r="B622" s="93" t="s">
        <v>41</v>
      </c>
      <c r="C622" s="140">
        <v>7</v>
      </c>
      <c r="D622" s="140">
        <v>7</v>
      </c>
      <c r="E622" s="93" t="s">
        <v>295</v>
      </c>
      <c r="F622" s="93" t="s">
        <v>191</v>
      </c>
      <c r="G622" s="288">
        <f t="shared" si="68"/>
        <v>74.400000000000006</v>
      </c>
      <c r="H622" s="288">
        <f t="shared" si="68"/>
        <v>74.400000000000006</v>
      </c>
    </row>
    <row r="623" spans="1:9" ht="25.5" x14ac:dyDescent="0.2">
      <c r="A623" s="79" t="s">
        <v>421</v>
      </c>
      <c r="B623" s="94" t="s">
        <v>41</v>
      </c>
      <c r="C623" s="142">
        <v>7</v>
      </c>
      <c r="D623" s="142">
        <v>7</v>
      </c>
      <c r="E623" s="94" t="s">
        <v>295</v>
      </c>
      <c r="F623" s="94" t="s">
        <v>91</v>
      </c>
      <c r="G623" s="287">
        <v>74.400000000000006</v>
      </c>
      <c r="H623" s="287">
        <v>74.400000000000006</v>
      </c>
    </row>
    <row r="624" spans="1:9" ht="25.5" x14ac:dyDescent="0.2">
      <c r="A624" s="108" t="s">
        <v>292</v>
      </c>
      <c r="B624" s="93" t="s">
        <v>41</v>
      </c>
      <c r="C624" s="140">
        <v>7</v>
      </c>
      <c r="D624" s="140">
        <v>7</v>
      </c>
      <c r="E624" s="93" t="s">
        <v>293</v>
      </c>
      <c r="F624" s="93"/>
      <c r="G624" s="288">
        <f t="shared" ref="G624:H626" si="69">G625</f>
        <v>444.8</v>
      </c>
      <c r="H624" s="288">
        <f t="shared" si="69"/>
        <v>444.8</v>
      </c>
    </row>
    <row r="625" spans="1:8" ht="25.5" x14ac:dyDescent="0.2">
      <c r="A625" s="108" t="s">
        <v>415</v>
      </c>
      <c r="B625" s="93" t="s">
        <v>41</v>
      </c>
      <c r="C625" s="140">
        <v>7</v>
      </c>
      <c r="D625" s="140">
        <v>7</v>
      </c>
      <c r="E625" s="93" t="s">
        <v>293</v>
      </c>
      <c r="F625" s="93" t="s">
        <v>190</v>
      </c>
      <c r="G625" s="288">
        <f t="shared" si="69"/>
        <v>444.8</v>
      </c>
      <c r="H625" s="288">
        <f t="shared" si="69"/>
        <v>444.8</v>
      </c>
    </row>
    <row r="626" spans="1:8" ht="25.5" x14ac:dyDescent="0.2">
      <c r="A626" s="108" t="s">
        <v>416</v>
      </c>
      <c r="B626" s="93" t="s">
        <v>41</v>
      </c>
      <c r="C626" s="140">
        <v>7</v>
      </c>
      <c r="D626" s="140">
        <v>7</v>
      </c>
      <c r="E626" s="93" t="s">
        <v>293</v>
      </c>
      <c r="F626" s="93" t="s">
        <v>191</v>
      </c>
      <c r="G626" s="288">
        <f t="shared" si="69"/>
        <v>444.8</v>
      </c>
      <c r="H626" s="288">
        <f t="shared" si="69"/>
        <v>444.8</v>
      </c>
    </row>
    <row r="627" spans="1:8" ht="25.5" x14ac:dyDescent="0.2">
      <c r="A627" s="79" t="s">
        <v>421</v>
      </c>
      <c r="B627" s="94" t="s">
        <v>41</v>
      </c>
      <c r="C627" s="142">
        <v>7</v>
      </c>
      <c r="D627" s="142">
        <v>7</v>
      </c>
      <c r="E627" s="94" t="s">
        <v>293</v>
      </c>
      <c r="F627" s="94" t="s">
        <v>91</v>
      </c>
      <c r="G627" s="287">
        <v>444.8</v>
      </c>
      <c r="H627" s="287">
        <v>444.8</v>
      </c>
    </row>
    <row r="628" spans="1:8" ht="25.5" x14ac:dyDescent="0.2">
      <c r="A628" s="108" t="s">
        <v>290</v>
      </c>
      <c r="B628" s="93" t="s">
        <v>41</v>
      </c>
      <c r="C628" s="140">
        <v>7</v>
      </c>
      <c r="D628" s="140">
        <v>7</v>
      </c>
      <c r="E628" s="93" t="s">
        <v>291</v>
      </c>
      <c r="F628" s="93"/>
      <c r="G628" s="288">
        <f t="shared" ref="G628:H630" si="70">G629</f>
        <v>531.6</v>
      </c>
      <c r="H628" s="288">
        <f t="shared" si="70"/>
        <v>531.6</v>
      </c>
    </row>
    <row r="629" spans="1:8" ht="25.5" x14ac:dyDescent="0.2">
      <c r="A629" s="108" t="s">
        <v>415</v>
      </c>
      <c r="B629" s="93" t="s">
        <v>41</v>
      </c>
      <c r="C629" s="140">
        <v>7</v>
      </c>
      <c r="D629" s="140">
        <v>7</v>
      </c>
      <c r="E629" s="93" t="s">
        <v>291</v>
      </c>
      <c r="F629" s="93" t="s">
        <v>190</v>
      </c>
      <c r="G629" s="288">
        <f t="shared" si="70"/>
        <v>531.6</v>
      </c>
      <c r="H629" s="288">
        <f t="shared" si="70"/>
        <v>531.6</v>
      </c>
    </row>
    <row r="630" spans="1:8" ht="25.5" x14ac:dyDescent="0.2">
      <c r="A630" s="108" t="s">
        <v>416</v>
      </c>
      <c r="B630" s="93" t="s">
        <v>41</v>
      </c>
      <c r="C630" s="140">
        <v>7</v>
      </c>
      <c r="D630" s="140">
        <v>7</v>
      </c>
      <c r="E630" s="93" t="s">
        <v>291</v>
      </c>
      <c r="F630" s="93" t="s">
        <v>191</v>
      </c>
      <c r="G630" s="288">
        <f t="shared" si="70"/>
        <v>531.6</v>
      </c>
      <c r="H630" s="288">
        <f t="shared" si="70"/>
        <v>531.6</v>
      </c>
    </row>
    <row r="631" spans="1:8" ht="25.5" x14ac:dyDescent="0.2">
      <c r="A631" s="79" t="s">
        <v>421</v>
      </c>
      <c r="B631" s="94" t="s">
        <v>41</v>
      </c>
      <c r="C631" s="142">
        <v>7</v>
      </c>
      <c r="D631" s="142">
        <v>7</v>
      </c>
      <c r="E631" s="94" t="s">
        <v>291</v>
      </c>
      <c r="F631" s="94" t="s">
        <v>91</v>
      </c>
      <c r="G631" s="287">
        <v>531.6</v>
      </c>
      <c r="H631" s="287">
        <v>531.6</v>
      </c>
    </row>
    <row r="632" spans="1:8" ht="25.5" x14ac:dyDescent="0.2">
      <c r="A632" s="108" t="s">
        <v>289</v>
      </c>
      <c r="B632" s="93" t="s">
        <v>41</v>
      </c>
      <c r="C632" s="140">
        <v>7</v>
      </c>
      <c r="D632" s="140">
        <v>7</v>
      </c>
      <c r="E632" s="93" t="s">
        <v>288</v>
      </c>
      <c r="F632" s="93"/>
      <c r="G632" s="288">
        <f t="shared" ref="G632:H634" si="71">G633</f>
        <v>54.1</v>
      </c>
      <c r="H632" s="288">
        <f t="shared" si="71"/>
        <v>54.1</v>
      </c>
    </row>
    <row r="633" spans="1:8" ht="25.5" x14ac:dyDescent="0.2">
      <c r="A633" s="108" t="s">
        <v>415</v>
      </c>
      <c r="B633" s="93" t="s">
        <v>41</v>
      </c>
      <c r="C633" s="140">
        <v>7</v>
      </c>
      <c r="D633" s="140">
        <v>7</v>
      </c>
      <c r="E633" s="93" t="s">
        <v>288</v>
      </c>
      <c r="F633" s="93" t="s">
        <v>190</v>
      </c>
      <c r="G633" s="288">
        <f t="shared" si="71"/>
        <v>54.1</v>
      </c>
      <c r="H633" s="288">
        <f t="shared" si="71"/>
        <v>54.1</v>
      </c>
    </row>
    <row r="634" spans="1:8" ht="25.5" x14ac:dyDescent="0.2">
      <c r="A634" s="108" t="s">
        <v>416</v>
      </c>
      <c r="B634" s="93" t="s">
        <v>41</v>
      </c>
      <c r="C634" s="140">
        <v>7</v>
      </c>
      <c r="D634" s="140">
        <v>7</v>
      </c>
      <c r="E634" s="93" t="s">
        <v>288</v>
      </c>
      <c r="F634" s="93" t="s">
        <v>191</v>
      </c>
      <c r="G634" s="288">
        <f t="shared" si="71"/>
        <v>54.1</v>
      </c>
      <c r="H634" s="288">
        <f t="shared" si="71"/>
        <v>54.1</v>
      </c>
    </row>
    <row r="635" spans="1:8" ht="25.5" x14ac:dyDescent="0.2">
      <c r="A635" s="79" t="s">
        <v>421</v>
      </c>
      <c r="B635" s="94" t="s">
        <v>41</v>
      </c>
      <c r="C635" s="142">
        <v>7</v>
      </c>
      <c r="D635" s="142">
        <v>7</v>
      </c>
      <c r="E635" s="94" t="s">
        <v>288</v>
      </c>
      <c r="F635" s="94" t="s">
        <v>91</v>
      </c>
      <c r="G635" s="287">
        <v>54.1</v>
      </c>
      <c r="H635" s="287">
        <v>54.1</v>
      </c>
    </row>
    <row r="636" spans="1:8" ht="25.5" x14ac:dyDescent="0.2">
      <c r="A636" s="108" t="s">
        <v>287</v>
      </c>
      <c r="B636" s="93" t="s">
        <v>41</v>
      </c>
      <c r="C636" s="140">
        <v>7</v>
      </c>
      <c r="D636" s="140">
        <v>7</v>
      </c>
      <c r="E636" s="93" t="s">
        <v>285</v>
      </c>
      <c r="F636" s="93"/>
      <c r="G636" s="288">
        <f>G637</f>
        <v>2209.1999999999998</v>
      </c>
      <c r="H636" s="288">
        <f>H637</f>
        <v>2209.1999999999998</v>
      </c>
    </row>
    <row r="637" spans="1:8" ht="25.5" x14ac:dyDescent="0.2">
      <c r="A637" s="230" t="s">
        <v>400</v>
      </c>
      <c r="B637" s="93" t="s">
        <v>41</v>
      </c>
      <c r="C637" s="140">
        <v>7</v>
      </c>
      <c r="D637" s="140">
        <v>7</v>
      </c>
      <c r="E637" s="93" t="s">
        <v>285</v>
      </c>
      <c r="F637" s="93" t="s">
        <v>196</v>
      </c>
      <c r="G637" s="288">
        <f>G638</f>
        <v>2209.1999999999998</v>
      </c>
      <c r="H637" s="288">
        <f>H638</f>
        <v>2209.1999999999998</v>
      </c>
    </row>
    <row r="638" spans="1:8" ht="25.5" x14ac:dyDescent="0.2">
      <c r="A638" s="75" t="s">
        <v>286</v>
      </c>
      <c r="B638" s="94" t="s">
        <v>41</v>
      </c>
      <c r="C638" s="142">
        <v>7</v>
      </c>
      <c r="D638" s="142">
        <v>7</v>
      </c>
      <c r="E638" s="94" t="s">
        <v>285</v>
      </c>
      <c r="F638" s="94" t="s">
        <v>145</v>
      </c>
      <c r="G638" s="287">
        <v>2209.1999999999998</v>
      </c>
      <c r="H638" s="287">
        <v>2209.1999999999998</v>
      </c>
    </row>
    <row r="639" spans="1:8" ht="38.25" x14ac:dyDescent="0.2">
      <c r="A639" s="86" t="s">
        <v>277</v>
      </c>
      <c r="B639" s="93" t="s">
        <v>41</v>
      </c>
      <c r="C639" s="140">
        <v>7</v>
      </c>
      <c r="D639" s="140">
        <v>7</v>
      </c>
      <c r="E639" s="93" t="s">
        <v>273</v>
      </c>
      <c r="F639" s="93"/>
      <c r="G639" s="288">
        <f t="shared" ref="G639:H642" si="72">G640</f>
        <v>80</v>
      </c>
      <c r="H639" s="288">
        <f t="shared" si="72"/>
        <v>0</v>
      </c>
    </row>
    <row r="640" spans="1:8" ht="25.5" x14ac:dyDescent="0.2">
      <c r="A640" s="86" t="s">
        <v>284</v>
      </c>
      <c r="B640" s="93" t="s">
        <v>41</v>
      </c>
      <c r="C640" s="140">
        <v>7</v>
      </c>
      <c r="D640" s="140">
        <v>7</v>
      </c>
      <c r="E640" s="93" t="s">
        <v>283</v>
      </c>
      <c r="F640" s="93"/>
      <c r="G640" s="288">
        <f t="shared" si="72"/>
        <v>80</v>
      </c>
      <c r="H640" s="288">
        <f t="shared" si="72"/>
        <v>0</v>
      </c>
    </row>
    <row r="641" spans="1:8" ht="25.5" x14ac:dyDescent="0.2">
      <c r="A641" s="108" t="s">
        <v>415</v>
      </c>
      <c r="B641" s="93" t="s">
        <v>41</v>
      </c>
      <c r="C641" s="140">
        <v>7</v>
      </c>
      <c r="D641" s="140">
        <v>7</v>
      </c>
      <c r="E641" s="93" t="s">
        <v>283</v>
      </c>
      <c r="F641" s="93" t="s">
        <v>190</v>
      </c>
      <c r="G641" s="288">
        <f t="shared" si="72"/>
        <v>80</v>
      </c>
      <c r="H641" s="288">
        <f t="shared" si="72"/>
        <v>0</v>
      </c>
    </row>
    <row r="642" spans="1:8" ht="25.5" x14ac:dyDescent="0.2">
      <c r="A642" s="108" t="s">
        <v>416</v>
      </c>
      <c r="B642" s="93" t="s">
        <v>41</v>
      </c>
      <c r="C642" s="140">
        <v>7</v>
      </c>
      <c r="D642" s="140">
        <v>7</v>
      </c>
      <c r="E642" s="93" t="s">
        <v>283</v>
      </c>
      <c r="F642" s="93" t="s">
        <v>191</v>
      </c>
      <c r="G642" s="288">
        <f t="shared" si="72"/>
        <v>80</v>
      </c>
      <c r="H642" s="288">
        <f t="shared" si="72"/>
        <v>0</v>
      </c>
    </row>
    <row r="643" spans="1:8" ht="25.5" x14ac:dyDescent="0.2">
      <c r="A643" s="79" t="s">
        <v>421</v>
      </c>
      <c r="B643" s="94" t="s">
        <v>41</v>
      </c>
      <c r="C643" s="142">
        <v>7</v>
      </c>
      <c r="D643" s="142">
        <v>7</v>
      </c>
      <c r="E643" s="94" t="s">
        <v>283</v>
      </c>
      <c r="F643" s="94" t="s">
        <v>91</v>
      </c>
      <c r="G643" s="287">
        <v>80</v>
      </c>
      <c r="H643" s="287">
        <v>0</v>
      </c>
    </row>
    <row r="644" spans="1:8" ht="25.5" x14ac:dyDescent="0.2">
      <c r="A644" s="86" t="s">
        <v>522</v>
      </c>
      <c r="B644" s="93" t="s">
        <v>41</v>
      </c>
      <c r="C644" s="140">
        <v>7</v>
      </c>
      <c r="D644" s="140">
        <v>7</v>
      </c>
      <c r="E644" s="93" t="s">
        <v>543</v>
      </c>
      <c r="F644" s="93"/>
      <c r="G644" s="288">
        <f>G645</f>
        <v>3328</v>
      </c>
      <c r="H644" s="288">
        <f>H645</f>
        <v>3504.4</v>
      </c>
    </row>
    <row r="645" spans="1:8" ht="25.5" x14ac:dyDescent="0.2">
      <c r="A645" s="86" t="s">
        <v>299</v>
      </c>
      <c r="B645" s="93" t="s">
        <v>41</v>
      </c>
      <c r="C645" s="140">
        <v>7</v>
      </c>
      <c r="D645" s="140">
        <v>7</v>
      </c>
      <c r="E645" s="93" t="s">
        <v>544</v>
      </c>
      <c r="F645" s="93"/>
      <c r="G645" s="288">
        <f t="shared" ref="G645:H645" si="73">G648</f>
        <v>3328</v>
      </c>
      <c r="H645" s="288">
        <f t="shared" si="73"/>
        <v>3504.4</v>
      </c>
    </row>
    <row r="646" spans="1:8" ht="25.5" x14ac:dyDescent="0.2">
      <c r="A646" s="108" t="s">
        <v>415</v>
      </c>
      <c r="B646" s="93" t="s">
        <v>41</v>
      </c>
      <c r="C646" s="140">
        <v>7</v>
      </c>
      <c r="D646" s="140">
        <v>7</v>
      </c>
      <c r="E646" s="93" t="s">
        <v>544</v>
      </c>
      <c r="F646" s="93" t="s">
        <v>190</v>
      </c>
      <c r="G646" s="288">
        <f>G647</f>
        <v>3328</v>
      </c>
      <c r="H646" s="288">
        <f>H647</f>
        <v>3504.4</v>
      </c>
    </row>
    <row r="647" spans="1:8" ht="25.5" x14ac:dyDescent="0.2">
      <c r="A647" s="108" t="s">
        <v>416</v>
      </c>
      <c r="B647" s="93" t="s">
        <v>41</v>
      </c>
      <c r="C647" s="140">
        <v>7</v>
      </c>
      <c r="D647" s="140">
        <v>7</v>
      </c>
      <c r="E647" s="93" t="s">
        <v>544</v>
      </c>
      <c r="F647" s="93" t="s">
        <v>191</v>
      </c>
      <c r="G647" s="288">
        <f>G648</f>
        <v>3328</v>
      </c>
      <c r="H647" s="288">
        <f>H648</f>
        <v>3504.4</v>
      </c>
    </row>
    <row r="648" spans="1:8" ht="25.5" x14ac:dyDescent="0.2">
      <c r="A648" s="79" t="s">
        <v>421</v>
      </c>
      <c r="B648" s="94" t="s">
        <v>41</v>
      </c>
      <c r="C648" s="142">
        <v>7</v>
      </c>
      <c r="D648" s="142">
        <v>7</v>
      </c>
      <c r="E648" s="94" t="s">
        <v>544</v>
      </c>
      <c r="F648" s="94" t="s">
        <v>91</v>
      </c>
      <c r="G648" s="287">
        <v>3328</v>
      </c>
      <c r="H648" s="287">
        <v>3504.4</v>
      </c>
    </row>
    <row r="649" spans="1:8" ht="15" x14ac:dyDescent="0.2">
      <c r="A649" s="86" t="s">
        <v>22</v>
      </c>
      <c r="B649" s="93" t="s">
        <v>41</v>
      </c>
      <c r="C649" s="140">
        <v>7</v>
      </c>
      <c r="D649" s="140">
        <v>9</v>
      </c>
      <c r="E649" s="93" t="s">
        <v>7</v>
      </c>
      <c r="F649" s="93" t="s">
        <v>7</v>
      </c>
      <c r="G649" s="288">
        <f>G650</f>
        <v>41941</v>
      </c>
      <c r="H649" s="288">
        <f>H650</f>
        <v>42125.399999999994</v>
      </c>
    </row>
    <row r="650" spans="1:8" ht="15" x14ac:dyDescent="0.2">
      <c r="A650" s="86" t="s">
        <v>162</v>
      </c>
      <c r="B650" s="93" t="s">
        <v>41</v>
      </c>
      <c r="C650" s="140">
        <v>7</v>
      </c>
      <c r="D650" s="140">
        <v>9</v>
      </c>
      <c r="E650" s="93" t="s">
        <v>161</v>
      </c>
      <c r="F650" s="93"/>
      <c r="G650" s="288">
        <f>G651+G660</f>
        <v>41941</v>
      </c>
      <c r="H650" s="288">
        <f>H651+H660</f>
        <v>42125.399999999994</v>
      </c>
    </row>
    <row r="651" spans="1:8" ht="25.5" x14ac:dyDescent="0.2">
      <c r="A651" s="74" t="s">
        <v>164</v>
      </c>
      <c r="B651" s="93" t="s">
        <v>41</v>
      </c>
      <c r="C651" s="140">
        <v>7</v>
      </c>
      <c r="D651" s="140">
        <v>9</v>
      </c>
      <c r="E651" s="93" t="s">
        <v>165</v>
      </c>
      <c r="F651" s="93" t="s">
        <v>7</v>
      </c>
      <c r="G651" s="288">
        <f>G652+G656</f>
        <v>6306.6</v>
      </c>
      <c r="H651" s="288">
        <f>H652+H656</f>
        <v>6332.7000000000007</v>
      </c>
    </row>
    <row r="652" spans="1:8" ht="51" x14ac:dyDescent="0.2">
      <c r="A652" s="74" t="s">
        <v>437</v>
      </c>
      <c r="B652" s="93" t="s">
        <v>41</v>
      </c>
      <c r="C652" s="151" t="s">
        <v>12</v>
      </c>
      <c r="D652" s="151" t="s">
        <v>14</v>
      </c>
      <c r="E652" s="93" t="s">
        <v>165</v>
      </c>
      <c r="F652" s="93" t="s">
        <v>188</v>
      </c>
      <c r="G652" s="288">
        <f>G653</f>
        <v>6025.8</v>
      </c>
      <c r="H652" s="288">
        <f>H653</f>
        <v>6033.6</v>
      </c>
    </row>
    <row r="653" spans="1:8" ht="25.5" x14ac:dyDescent="0.2">
      <c r="A653" s="86" t="s">
        <v>189</v>
      </c>
      <c r="B653" s="93" t="s">
        <v>41</v>
      </c>
      <c r="C653" s="151" t="s">
        <v>12</v>
      </c>
      <c r="D653" s="151" t="s">
        <v>14</v>
      </c>
      <c r="E653" s="93" t="s">
        <v>165</v>
      </c>
      <c r="F653" s="93" t="s">
        <v>187</v>
      </c>
      <c r="G653" s="288">
        <f>G654+G655</f>
        <v>6025.8</v>
      </c>
      <c r="H653" s="288">
        <f>H654+H655</f>
        <v>6033.6</v>
      </c>
    </row>
    <row r="654" spans="1:8" ht="25.5" x14ac:dyDescent="0.2">
      <c r="A654" s="75" t="s">
        <v>424</v>
      </c>
      <c r="B654" s="94" t="s">
        <v>41</v>
      </c>
      <c r="C654" s="144" t="s">
        <v>12</v>
      </c>
      <c r="D654" s="144" t="s">
        <v>14</v>
      </c>
      <c r="E654" s="94" t="s">
        <v>165</v>
      </c>
      <c r="F654" s="94" t="s">
        <v>92</v>
      </c>
      <c r="G654" s="287">
        <v>5878.1</v>
      </c>
      <c r="H654" s="287">
        <v>5878.1</v>
      </c>
    </row>
    <row r="655" spans="1:8" ht="25.5" x14ac:dyDescent="0.2">
      <c r="A655" s="75" t="s">
        <v>425</v>
      </c>
      <c r="B655" s="94" t="s">
        <v>41</v>
      </c>
      <c r="C655" s="144" t="s">
        <v>12</v>
      </c>
      <c r="D655" s="144" t="s">
        <v>14</v>
      </c>
      <c r="E655" s="94" t="s">
        <v>165</v>
      </c>
      <c r="F655" s="94" t="s">
        <v>93</v>
      </c>
      <c r="G655" s="287">
        <v>147.69999999999999</v>
      </c>
      <c r="H655" s="287">
        <v>155.5</v>
      </c>
    </row>
    <row r="656" spans="1:8" ht="25.5" x14ac:dyDescent="0.2">
      <c r="A656" s="108" t="s">
        <v>415</v>
      </c>
      <c r="B656" s="93" t="s">
        <v>41</v>
      </c>
      <c r="C656" s="151" t="s">
        <v>12</v>
      </c>
      <c r="D656" s="151" t="s">
        <v>14</v>
      </c>
      <c r="E656" s="93" t="s">
        <v>165</v>
      </c>
      <c r="F656" s="93" t="s">
        <v>190</v>
      </c>
      <c r="G656" s="288">
        <f>G657</f>
        <v>280.8</v>
      </c>
      <c r="H656" s="288">
        <f>H657</f>
        <v>299.10000000000002</v>
      </c>
    </row>
    <row r="657" spans="1:8" ht="25.5" x14ac:dyDescent="0.2">
      <c r="A657" s="108" t="s">
        <v>416</v>
      </c>
      <c r="B657" s="93" t="s">
        <v>41</v>
      </c>
      <c r="C657" s="151" t="s">
        <v>12</v>
      </c>
      <c r="D657" s="151" t="s">
        <v>14</v>
      </c>
      <c r="E657" s="93" t="s">
        <v>165</v>
      </c>
      <c r="F657" s="93" t="s">
        <v>191</v>
      </c>
      <c r="G657" s="288">
        <f>G658+G659</f>
        <v>280.8</v>
      </c>
      <c r="H657" s="288">
        <f>H658+H659</f>
        <v>299.10000000000002</v>
      </c>
    </row>
    <row r="658" spans="1:8" ht="25.5" x14ac:dyDescent="0.2">
      <c r="A658" s="110" t="s">
        <v>121</v>
      </c>
      <c r="B658" s="94" t="s">
        <v>41</v>
      </c>
      <c r="C658" s="144" t="s">
        <v>12</v>
      </c>
      <c r="D658" s="144" t="s">
        <v>14</v>
      </c>
      <c r="E658" s="94" t="s">
        <v>165</v>
      </c>
      <c r="F658" s="94" t="s">
        <v>122</v>
      </c>
      <c r="G658" s="287">
        <v>103</v>
      </c>
      <c r="H658" s="287">
        <v>121.3</v>
      </c>
    </row>
    <row r="659" spans="1:8" ht="25.5" x14ac:dyDescent="0.2">
      <c r="A659" s="79" t="s">
        <v>421</v>
      </c>
      <c r="B659" s="94" t="s">
        <v>41</v>
      </c>
      <c r="C659" s="144" t="s">
        <v>12</v>
      </c>
      <c r="D659" s="144" t="s">
        <v>14</v>
      </c>
      <c r="E659" s="94" t="s">
        <v>165</v>
      </c>
      <c r="F659" s="94" t="s">
        <v>91</v>
      </c>
      <c r="G659" s="287">
        <v>177.8</v>
      </c>
      <c r="H659" s="287">
        <v>177.8</v>
      </c>
    </row>
    <row r="660" spans="1:8" ht="25.5" x14ac:dyDescent="0.2">
      <c r="A660" s="86" t="s">
        <v>233</v>
      </c>
      <c r="B660" s="93" t="s">
        <v>41</v>
      </c>
      <c r="C660" s="151" t="s">
        <v>12</v>
      </c>
      <c r="D660" s="151" t="s">
        <v>14</v>
      </c>
      <c r="E660" s="93" t="s">
        <v>234</v>
      </c>
      <c r="F660" s="93" t="s">
        <v>7</v>
      </c>
      <c r="G660" s="288">
        <f>G661+G665</f>
        <v>35634.400000000001</v>
      </c>
      <c r="H660" s="288">
        <f>H661+H665</f>
        <v>35792.699999999997</v>
      </c>
    </row>
    <row r="661" spans="1:8" ht="51" x14ac:dyDescent="0.2">
      <c r="A661" s="74" t="s">
        <v>437</v>
      </c>
      <c r="B661" s="93" t="s">
        <v>41</v>
      </c>
      <c r="C661" s="151" t="s">
        <v>12</v>
      </c>
      <c r="D661" s="151" t="s">
        <v>14</v>
      </c>
      <c r="E661" s="93" t="s">
        <v>234</v>
      </c>
      <c r="F661" s="93" t="s">
        <v>188</v>
      </c>
      <c r="G661" s="288">
        <f>G662</f>
        <v>29875.7</v>
      </c>
      <c r="H661" s="288">
        <f>H662</f>
        <v>29875.7</v>
      </c>
    </row>
    <row r="662" spans="1:8" ht="24" x14ac:dyDescent="0.2">
      <c r="A662" s="312" t="s">
        <v>532</v>
      </c>
      <c r="B662" s="93" t="s">
        <v>41</v>
      </c>
      <c r="C662" s="151" t="s">
        <v>12</v>
      </c>
      <c r="D662" s="151" t="s">
        <v>14</v>
      </c>
      <c r="E662" s="93" t="s">
        <v>234</v>
      </c>
      <c r="F662" s="93" t="s">
        <v>528</v>
      </c>
      <c r="G662" s="288">
        <f>SUM(G663:G664)</f>
        <v>29875.7</v>
      </c>
      <c r="H662" s="288">
        <f>SUM(H663:H664)</f>
        <v>29875.7</v>
      </c>
    </row>
    <row r="663" spans="1:8" ht="51" x14ac:dyDescent="0.2">
      <c r="A663" s="75" t="s">
        <v>533</v>
      </c>
      <c r="B663" s="94" t="s">
        <v>41</v>
      </c>
      <c r="C663" s="144" t="s">
        <v>12</v>
      </c>
      <c r="D663" s="144" t="s">
        <v>14</v>
      </c>
      <c r="E663" s="94" t="s">
        <v>234</v>
      </c>
      <c r="F663" s="94" t="s">
        <v>530</v>
      </c>
      <c r="G663" s="287">
        <v>29295.4</v>
      </c>
      <c r="H663" s="287">
        <v>29295.4</v>
      </c>
    </row>
    <row r="664" spans="1:8" ht="51" x14ac:dyDescent="0.2">
      <c r="A664" s="75" t="s">
        <v>535</v>
      </c>
      <c r="B664" s="94" t="s">
        <v>41</v>
      </c>
      <c r="C664" s="144" t="s">
        <v>12</v>
      </c>
      <c r="D664" s="144" t="s">
        <v>14</v>
      </c>
      <c r="E664" s="94" t="s">
        <v>234</v>
      </c>
      <c r="F664" s="94" t="s">
        <v>534</v>
      </c>
      <c r="G664" s="287">
        <v>580.29999999999995</v>
      </c>
      <c r="H664" s="287">
        <v>580.29999999999995</v>
      </c>
    </row>
    <row r="665" spans="1:8" ht="25.5" x14ac:dyDescent="0.2">
      <c r="A665" s="108" t="s">
        <v>415</v>
      </c>
      <c r="B665" s="93" t="s">
        <v>41</v>
      </c>
      <c r="C665" s="151" t="s">
        <v>12</v>
      </c>
      <c r="D665" s="151" t="s">
        <v>14</v>
      </c>
      <c r="E665" s="93" t="s">
        <v>234</v>
      </c>
      <c r="F665" s="93" t="s">
        <v>190</v>
      </c>
      <c r="G665" s="288">
        <f>G666</f>
        <v>5758.7</v>
      </c>
      <c r="H665" s="288">
        <f>H666</f>
        <v>5917</v>
      </c>
    </row>
    <row r="666" spans="1:8" ht="25.5" x14ac:dyDescent="0.2">
      <c r="A666" s="108" t="s">
        <v>416</v>
      </c>
      <c r="B666" s="93" t="s">
        <v>41</v>
      </c>
      <c r="C666" s="151" t="s">
        <v>12</v>
      </c>
      <c r="D666" s="151" t="s">
        <v>14</v>
      </c>
      <c r="E666" s="93" t="s">
        <v>234</v>
      </c>
      <c r="F666" s="93" t="s">
        <v>191</v>
      </c>
      <c r="G666" s="288">
        <f>SUM(G667:G668)</f>
        <v>5758.7</v>
      </c>
      <c r="H666" s="288">
        <f>SUM(H667:H668)</f>
        <v>5917</v>
      </c>
    </row>
    <row r="667" spans="1:8" ht="25.5" x14ac:dyDescent="0.2">
      <c r="A667" s="110" t="s">
        <v>121</v>
      </c>
      <c r="B667" s="94" t="s">
        <v>41</v>
      </c>
      <c r="C667" s="144" t="s">
        <v>12</v>
      </c>
      <c r="D667" s="144" t="s">
        <v>14</v>
      </c>
      <c r="E667" s="94" t="s">
        <v>234</v>
      </c>
      <c r="F667" s="94" t="s">
        <v>122</v>
      </c>
      <c r="G667" s="287">
        <v>576.4</v>
      </c>
      <c r="H667" s="287">
        <v>606.9</v>
      </c>
    </row>
    <row r="668" spans="1:8" ht="25.5" x14ac:dyDescent="0.2">
      <c r="A668" s="79" t="s">
        <v>421</v>
      </c>
      <c r="B668" s="94" t="s">
        <v>41</v>
      </c>
      <c r="C668" s="144" t="s">
        <v>12</v>
      </c>
      <c r="D668" s="144" t="s">
        <v>14</v>
      </c>
      <c r="E668" s="94" t="s">
        <v>234</v>
      </c>
      <c r="F668" s="94" t="s">
        <v>91</v>
      </c>
      <c r="G668" s="287">
        <v>5182.3</v>
      </c>
      <c r="H668" s="287">
        <v>5310.1</v>
      </c>
    </row>
    <row r="669" spans="1:8" ht="15" x14ac:dyDescent="0.2">
      <c r="A669" s="216" t="s">
        <v>55</v>
      </c>
      <c r="B669" s="148" t="s">
        <v>41</v>
      </c>
      <c r="C669" s="261" t="s">
        <v>15</v>
      </c>
      <c r="D669" s="261" t="s">
        <v>58</v>
      </c>
      <c r="E669" s="148" t="s">
        <v>7</v>
      </c>
      <c r="F669" s="148" t="s">
        <v>7</v>
      </c>
      <c r="G669" s="296">
        <f>G677+G670</f>
        <v>15247.3</v>
      </c>
      <c r="H669" s="296">
        <f>H677+H670</f>
        <v>15248.699999999999</v>
      </c>
    </row>
    <row r="670" spans="1:8" ht="15" x14ac:dyDescent="0.2">
      <c r="A670" s="86" t="s">
        <v>30</v>
      </c>
      <c r="B670" s="93" t="s">
        <v>41</v>
      </c>
      <c r="C670" s="151" t="s">
        <v>15</v>
      </c>
      <c r="D670" s="151" t="s">
        <v>9</v>
      </c>
      <c r="E670" s="93" t="s">
        <v>7</v>
      </c>
      <c r="F670" s="93" t="s">
        <v>7</v>
      </c>
      <c r="G670" s="306">
        <f t="shared" ref="G670:H675" si="74">G671</f>
        <v>28.9</v>
      </c>
      <c r="H670" s="306">
        <f t="shared" si="74"/>
        <v>30.3</v>
      </c>
    </row>
    <row r="671" spans="1:8" ht="15" x14ac:dyDescent="0.2">
      <c r="A671" s="86" t="s">
        <v>162</v>
      </c>
      <c r="B671" s="93" t="s">
        <v>155</v>
      </c>
      <c r="C671" s="151" t="s">
        <v>125</v>
      </c>
      <c r="D671" s="151" t="s">
        <v>9</v>
      </c>
      <c r="E671" s="93" t="s">
        <v>161</v>
      </c>
      <c r="F671" s="93"/>
      <c r="G671" s="306">
        <f t="shared" si="74"/>
        <v>28.9</v>
      </c>
      <c r="H671" s="306">
        <f t="shared" si="74"/>
        <v>30.3</v>
      </c>
    </row>
    <row r="672" spans="1:8" ht="25.5" x14ac:dyDescent="0.2">
      <c r="A672" s="86" t="s">
        <v>325</v>
      </c>
      <c r="B672" s="93" t="s">
        <v>41</v>
      </c>
      <c r="C672" s="140">
        <v>10</v>
      </c>
      <c r="D672" s="140">
        <v>3</v>
      </c>
      <c r="E672" s="93" t="s">
        <v>324</v>
      </c>
      <c r="F672" s="93" t="s">
        <v>7</v>
      </c>
      <c r="G672" s="306">
        <f t="shared" si="74"/>
        <v>28.9</v>
      </c>
      <c r="H672" s="306">
        <f t="shared" si="74"/>
        <v>30.3</v>
      </c>
    </row>
    <row r="673" spans="1:8" ht="76.5" x14ac:dyDescent="0.2">
      <c r="A673" s="227" t="s">
        <v>527</v>
      </c>
      <c r="B673" s="93" t="s">
        <v>41</v>
      </c>
      <c r="C673" s="140">
        <v>10</v>
      </c>
      <c r="D673" s="140">
        <v>3</v>
      </c>
      <c r="E673" s="93" t="s">
        <v>323</v>
      </c>
      <c r="F673" s="93"/>
      <c r="G673" s="306">
        <f t="shared" si="74"/>
        <v>28.9</v>
      </c>
      <c r="H673" s="306">
        <f t="shared" si="74"/>
        <v>30.3</v>
      </c>
    </row>
    <row r="674" spans="1:8" ht="38.25" x14ac:dyDescent="0.2">
      <c r="A674" s="86" t="s">
        <v>397</v>
      </c>
      <c r="B674" s="93" t="s">
        <v>41</v>
      </c>
      <c r="C674" s="140">
        <v>10</v>
      </c>
      <c r="D674" s="140">
        <v>3</v>
      </c>
      <c r="E674" s="93" t="s">
        <v>323</v>
      </c>
      <c r="F674" s="93" t="s">
        <v>181</v>
      </c>
      <c r="G674" s="306">
        <f t="shared" si="74"/>
        <v>28.9</v>
      </c>
      <c r="H674" s="306">
        <f t="shared" si="74"/>
        <v>30.3</v>
      </c>
    </row>
    <row r="675" spans="1:8" ht="15" x14ac:dyDescent="0.2">
      <c r="A675" s="86" t="s">
        <v>184</v>
      </c>
      <c r="B675" s="93" t="s">
        <v>41</v>
      </c>
      <c r="C675" s="140">
        <v>10</v>
      </c>
      <c r="D675" s="140">
        <v>3</v>
      </c>
      <c r="E675" s="93" t="s">
        <v>323</v>
      </c>
      <c r="F675" s="93" t="s">
        <v>182</v>
      </c>
      <c r="G675" s="306">
        <f t="shared" si="74"/>
        <v>28.9</v>
      </c>
      <c r="H675" s="306">
        <f t="shared" si="74"/>
        <v>30.3</v>
      </c>
    </row>
    <row r="676" spans="1:8" ht="15" x14ac:dyDescent="0.2">
      <c r="A676" s="163" t="s">
        <v>102</v>
      </c>
      <c r="B676" s="94" t="s">
        <v>41</v>
      </c>
      <c r="C676" s="142">
        <v>10</v>
      </c>
      <c r="D676" s="142">
        <v>3</v>
      </c>
      <c r="E676" s="94" t="s">
        <v>323</v>
      </c>
      <c r="F676" s="94" t="s">
        <v>103</v>
      </c>
      <c r="G676" s="287">
        <v>28.9</v>
      </c>
      <c r="H676" s="287">
        <v>30.3</v>
      </c>
    </row>
    <row r="677" spans="1:8" ht="15" x14ac:dyDescent="0.2">
      <c r="A677" s="86" t="s">
        <v>64</v>
      </c>
      <c r="B677" s="93" t="s">
        <v>41</v>
      </c>
      <c r="C677" s="151" t="s">
        <v>15</v>
      </c>
      <c r="D677" s="151" t="s">
        <v>11</v>
      </c>
      <c r="E677" s="93" t="s">
        <v>7</v>
      </c>
      <c r="F677" s="93" t="s">
        <v>7</v>
      </c>
      <c r="G677" s="288">
        <f>G678</f>
        <v>15218.4</v>
      </c>
      <c r="H677" s="288">
        <f>H678</f>
        <v>15218.4</v>
      </c>
    </row>
    <row r="678" spans="1:8" ht="15" x14ac:dyDescent="0.2">
      <c r="A678" s="86" t="s">
        <v>162</v>
      </c>
      <c r="B678" s="93" t="s">
        <v>41</v>
      </c>
      <c r="C678" s="151" t="s">
        <v>15</v>
      </c>
      <c r="D678" s="151" t="s">
        <v>11</v>
      </c>
      <c r="E678" s="93" t="s">
        <v>161</v>
      </c>
      <c r="F678" s="93"/>
      <c r="G678" s="288">
        <f>G679</f>
        <v>15218.4</v>
      </c>
      <c r="H678" s="288">
        <f>H679</f>
        <v>15218.4</v>
      </c>
    </row>
    <row r="679" spans="1:8" s="17" customFormat="1" ht="51" x14ac:dyDescent="0.2">
      <c r="A679" s="227" t="s">
        <v>465</v>
      </c>
      <c r="B679" s="93" t="s">
        <v>41</v>
      </c>
      <c r="C679" s="151" t="s">
        <v>15</v>
      </c>
      <c r="D679" s="151" t="s">
        <v>11</v>
      </c>
      <c r="E679" s="93" t="s">
        <v>392</v>
      </c>
      <c r="F679" s="93"/>
      <c r="G679" s="288">
        <f>G680+G684</f>
        <v>15218.4</v>
      </c>
      <c r="H679" s="288">
        <f>H680+H684</f>
        <v>15218.4</v>
      </c>
    </row>
    <row r="680" spans="1:8" s="17" customFormat="1" ht="25.5" x14ac:dyDescent="0.2">
      <c r="A680" s="227" t="s">
        <v>478</v>
      </c>
      <c r="B680" s="93" t="s">
        <v>41</v>
      </c>
      <c r="C680" s="151" t="s">
        <v>15</v>
      </c>
      <c r="D680" s="151" t="s">
        <v>11</v>
      </c>
      <c r="E680" s="93" t="s">
        <v>392</v>
      </c>
      <c r="F680" s="93" t="s">
        <v>196</v>
      </c>
      <c r="G680" s="288">
        <f>G681</f>
        <v>1750</v>
      </c>
      <c r="H680" s="288">
        <f>H681</f>
        <v>1750</v>
      </c>
    </row>
    <row r="681" spans="1:8" ht="38.25" x14ac:dyDescent="0.2">
      <c r="A681" s="222" t="s">
        <v>403</v>
      </c>
      <c r="B681" s="93" t="s">
        <v>41</v>
      </c>
      <c r="C681" s="151" t="s">
        <v>15</v>
      </c>
      <c r="D681" s="151" t="s">
        <v>11</v>
      </c>
      <c r="E681" s="93" t="s">
        <v>392</v>
      </c>
      <c r="F681" s="93" t="s">
        <v>203</v>
      </c>
      <c r="G681" s="288">
        <f t="shared" ref="G681:H682" si="75">G682</f>
        <v>1750</v>
      </c>
      <c r="H681" s="288">
        <f t="shared" si="75"/>
        <v>1750</v>
      </c>
    </row>
    <row r="682" spans="1:8" ht="38.25" x14ac:dyDescent="0.2">
      <c r="A682" s="215" t="s">
        <v>477</v>
      </c>
      <c r="B682" s="93" t="s">
        <v>41</v>
      </c>
      <c r="C682" s="151" t="s">
        <v>15</v>
      </c>
      <c r="D682" s="151" t="s">
        <v>11</v>
      </c>
      <c r="E682" s="93" t="s">
        <v>392</v>
      </c>
      <c r="F682" s="93" t="s">
        <v>120</v>
      </c>
      <c r="G682" s="288">
        <f t="shared" si="75"/>
        <v>1750</v>
      </c>
      <c r="H682" s="288">
        <f t="shared" si="75"/>
        <v>1750</v>
      </c>
    </row>
    <row r="683" spans="1:8" ht="15" x14ac:dyDescent="0.2">
      <c r="A683" s="163" t="s">
        <v>67</v>
      </c>
      <c r="B683" s="94" t="s">
        <v>41</v>
      </c>
      <c r="C683" s="144" t="s">
        <v>15</v>
      </c>
      <c r="D683" s="144" t="s">
        <v>11</v>
      </c>
      <c r="E683" s="94" t="s">
        <v>392</v>
      </c>
      <c r="F683" s="94" t="s">
        <v>120</v>
      </c>
      <c r="G683" s="287">
        <v>1750</v>
      </c>
      <c r="H683" s="287">
        <v>1750</v>
      </c>
    </row>
    <row r="684" spans="1:8" ht="38.25" x14ac:dyDescent="0.2">
      <c r="A684" s="86" t="s">
        <v>397</v>
      </c>
      <c r="B684" s="93" t="s">
        <v>41</v>
      </c>
      <c r="C684" s="151" t="s">
        <v>15</v>
      </c>
      <c r="D684" s="151" t="s">
        <v>11</v>
      </c>
      <c r="E684" s="93" t="s">
        <v>392</v>
      </c>
      <c r="F684" s="93" t="s">
        <v>181</v>
      </c>
      <c r="G684" s="288">
        <f>G685+G688</f>
        <v>13468.4</v>
      </c>
      <c r="H684" s="288">
        <f>H685+H688</f>
        <v>13468.4</v>
      </c>
    </row>
    <row r="685" spans="1:8" ht="15" x14ac:dyDescent="0.2">
      <c r="A685" s="86" t="s">
        <v>184</v>
      </c>
      <c r="B685" s="93" t="s">
        <v>41</v>
      </c>
      <c r="C685" s="151" t="s">
        <v>15</v>
      </c>
      <c r="D685" s="151" t="s">
        <v>11</v>
      </c>
      <c r="E685" s="93" t="s">
        <v>392</v>
      </c>
      <c r="F685" s="93" t="s">
        <v>182</v>
      </c>
      <c r="G685" s="288">
        <f>G686</f>
        <v>2320</v>
      </c>
      <c r="H685" s="288">
        <f>H686</f>
        <v>2320</v>
      </c>
    </row>
    <row r="686" spans="1:8" ht="15" x14ac:dyDescent="0.2">
      <c r="A686" s="86" t="s">
        <v>102</v>
      </c>
      <c r="B686" s="93" t="s">
        <v>41</v>
      </c>
      <c r="C686" s="151" t="s">
        <v>15</v>
      </c>
      <c r="D686" s="151" t="s">
        <v>11</v>
      </c>
      <c r="E686" s="93" t="s">
        <v>392</v>
      </c>
      <c r="F686" s="93" t="s">
        <v>103</v>
      </c>
      <c r="G686" s="288">
        <f>G687</f>
        <v>2320</v>
      </c>
      <c r="H686" s="288">
        <f>H687</f>
        <v>2320</v>
      </c>
    </row>
    <row r="687" spans="1:8" ht="15" x14ac:dyDescent="0.2">
      <c r="A687" s="163" t="s">
        <v>119</v>
      </c>
      <c r="B687" s="94" t="s">
        <v>41</v>
      </c>
      <c r="C687" s="144" t="s">
        <v>15</v>
      </c>
      <c r="D687" s="144" t="s">
        <v>11</v>
      </c>
      <c r="E687" s="94" t="s">
        <v>392</v>
      </c>
      <c r="F687" s="94" t="s">
        <v>103</v>
      </c>
      <c r="G687" s="287">
        <f>235+2085</f>
        <v>2320</v>
      </c>
      <c r="H687" s="287">
        <f>235+2085</f>
        <v>2320</v>
      </c>
    </row>
    <row r="688" spans="1:8" ht="15" x14ac:dyDescent="0.2">
      <c r="A688" s="86" t="s">
        <v>186</v>
      </c>
      <c r="B688" s="93" t="s">
        <v>41</v>
      </c>
      <c r="C688" s="151" t="s">
        <v>15</v>
      </c>
      <c r="D688" s="151" t="s">
        <v>11</v>
      </c>
      <c r="E688" s="93" t="s">
        <v>392</v>
      </c>
      <c r="F688" s="93" t="s">
        <v>185</v>
      </c>
      <c r="G688" s="288">
        <f>G689</f>
        <v>11148.4</v>
      </c>
      <c r="H688" s="288">
        <f>H689</f>
        <v>11148.4</v>
      </c>
    </row>
    <row r="689" spans="1:10" ht="15" x14ac:dyDescent="0.2">
      <c r="A689" s="86" t="s">
        <v>104</v>
      </c>
      <c r="B689" s="93" t="s">
        <v>41</v>
      </c>
      <c r="C689" s="151" t="s">
        <v>15</v>
      </c>
      <c r="D689" s="151" t="s">
        <v>11</v>
      </c>
      <c r="E689" s="93" t="s">
        <v>392</v>
      </c>
      <c r="F689" s="93" t="s">
        <v>105</v>
      </c>
      <c r="G689" s="288">
        <f>G690</f>
        <v>11148.4</v>
      </c>
      <c r="H689" s="288">
        <f>H690</f>
        <v>11148.4</v>
      </c>
    </row>
    <row r="690" spans="1:10" ht="15" x14ac:dyDescent="0.2">
      <c r="A690" s="163" t="s">
        <v>68</v>
      </c>
      <c r="B690" s="94" t="s">
        <v>41</v>
      </c>
      <c r="C690" s="144" t="s">
        <v>15</v>
      </c>
      <c r="D690" s="144" t="s">
        <v>11</v>
      </c>
      <c r="E690" s="94" t="s">
        <v>392</v>
      </c>
      <c r="F690" s="94" t="s">
        <v>105</v>
      </c>
      <c r="G690" s="287">
        <f>11148.4</f>
        <v>11148.4</v>
      </c>
      <c r="H690" s="287">
        <f>11148.4</f>
        <v>11148.4</v>
      </c>
    </row>
    <row r="691" spans="1:10" x14ac:dyDescent="0.2">
      <c r="A691" s="236" t="s">
        <v>63</v>
      </c>
      <c r="B691" s="258" t="s">
        <v>42</v>
      </c>
      <c r="C691" s="259"/>
      <c r="D691" s="259"/>
      <c r="E691" s="258" t="s">
        <v>7</v>
      </c>
      <c r="F691" s="258" t="s">
        <v>7</v>
      </c>
      <c r="G691" s="289">
        <f>G692+G722+G729+G734+G753</f>
        <v>50899.799999999996</v>
      </c>
      <c r="H691" s="289">
        <f>H692+H722+H729+H734+H753</f>
        <v>68058.299999999988</v>
      </c>
      <c r="I691" s="3"/>
      <c r="J691" s="3"/>
    </row>
    <row r="692" spans="1:10" ht="15" x14ac:dyDescent="0.2">
      <c r="A692" s="216" t="s">
        <v>48</v>
      </c>
      <c r="B692" s="148" t="s">
        <v>42</v>
      </c>
      <c r="C692" s="261" t="s">
        <v>8</v>
      </c>
      <c r="D692" s="261" t="s">
        <v>58</v>
      </c>
      <c r="E692" s="148" t="s">
        <v>7</v>
      </c>
      <c r="F692" s="148" t="s">
        <v>7</v>
      </c>
      <c r="G692" s="306">
        <f>G693+G715</f>
        <v>18842.199999999997</v>
      </c>
      <c r="H692" s="306">
        <f>H693+H715</f>
        <v>18877.399999999998</v>
      </c>
    </row>
    <row r="693" spans="1:10" ht="25.5" x14ac:dyDescent="0.2">
      <c r="A693" s="218" t="s">
        <v>61</v>
      </c>
      <c r="B693" s="146">
        <v>992</v>
      </c>
      <c r="C693" s="140">
        <v>1</v>
      </c>
      <c r="D693" s="140">
        <v>6</v>
      </c>
      <c r="E693" s="145"/>
      <c r="F693" s="146"/>
      <c r="G693" s="288">
        <f>G694</f>
        <v>18700.999999999996</v>
      </c>
      <c r="H693" s="288">
        <f>H694</f>
        <v>18736.199999999997</v>
      </c>
    </row>
    <row r="694" spans="1:10" ht="15" x14ac:dyDescent="0.2">
      <c r="A694" s="86" t="s">
        <v>162</v>
      </c>
      <c r="B694" s="146">
        <v>992</v>
      </c>
      <c r="C694" s="140">
        <v>1</v>
      </c>
      <c r="D694" s="140">
        <v>6</v>
      </c>
      <c r="E694" s="145" t="s">
        <v>161</v>
      </c>
      <c r="F694" s="146"/>
      <c r="G694" s="288">
        <f>G695+G707+G711</f>
        <v>18700.999999999996</v>
      </c>
      <c r="H694" s="288">
        <f>H695+H707+H711</f>
        <v>18736.199999999997</v>
      </c>
    </row>
    <row r="695" spans="1:10" ht="25.5" x14ac:dyDescent="0.2">
      <c r="A695" s="74" t="s">
        <v>164</v>
      </c>
      <c r="B695" s="146">
        <v>992</v>
      </c>
      <c r="C695" s="140">
        <v>1</v>
      </c>
      <c r="D695" s="140">
        <v>6</v>
      </c>
      <c r="E695" s="93" t="s">
        <v>165</v>
      </c>
      <c r="F695" s="146"/>
      <c r="G695" s="288">
        <f>G696+G700+G704</f>
        <v>18694.999999999996</v>
      </c>
      <c r="H695" s="288">
        <f>H696+H700+H704</f>
        <v>18730.199999999997</v>
      </c>
    </row>
    <row r="696" spans="1:10" ht="51" x14ac:dyDescent="0.2">
      <c r="A696" s="74" t="s">
        <v>437</v>
      </c>
      <c r="B696" s="146">
        <v>992</v>
      </c>
      <c r="C696" s="140">
        <v>1</v>
      </c>
      <c r="D696" s="140">
        <v>6</v>
      </c>
      <c r="E696" s="93" t="s">
        <v>165</v>
      </c>
      <c r="F696" s="93" t="s">
        <v>188</v>
      </c>
      <c r="G696" s="288">
        <f>G697</f>
        <v>17253.199999999997</v>
      </c>
      <c r="H696" s="288">
        <f>H697</f>
        <v>17253.199999999997</v>
      </c>
    </row>
    <row r="697" spans="1:10" ht="25.5" x14ac:dyDescent="0.2">
      <c r="A697" s="218" t="s">
        <v>189</v>
      </c>
      <c r="B697" s="146">
        <v>992</v>
      </c>
      <c r="C697" s="140">
        <v>1</v>
      </c>
      <c r="D697" s="140">
        <v>6</v>
      </c>
      <c r="E697" s="93" t="s">
        <v>165</v>
      </c>
      <c r="F697" s="93" t="s">
        <v>187</v>
      </c>
      <c r="G697" s="288">
        <f>SUM(G698:G699)</f>
        <v>17253.199999999997</v>
      </c>
      <c r="H697" s="288">
        <f>SUM(H698:H699)</f>
        <v>17253.199999999997</v>
      </c>
    </row>
    <row r="698" spans="1:10" ht="25.5" x14ac:dyDescent="0.2">
      <c r="A698" s="75" t="s">
        <v>424</v>
      </c>
      <c r="B698" s="141">
        <v>992</v>
      </c>
      <c r="C698" s="142">
        <v>1</v>
      </c>
      <c r="D698" s="142">
        <v>6</v>
      </c>
      <c r="E698" s="94" t="s">
        <v>165</v>
      </c>
      <c r="F698" s="143" t="s">
        <v>92</v>
      </c>
      <c r="G698" s="287">
        <v>16788.599999999999</v>
      </c>
      <c r="H698" s="287">
        <v>16788.599999999999</v>
      </c>
    </row>
    <row r="699" spans="1:10" ht="25.5" x14ac:dyDescent="0.2">
      <c r="A699" s="75" t="s">
        <v>425</v>
      </c>
      <c r="B699" s="141">
        <v>992</v>
      </c>
      <c r="C699" s="142">
        <v>1</v>
      </c>
      <c r="D699" s="142">
        <v>6</v>
      </c>
      <c r="E699" s="94" t="s">
        <v>165</v>
      </c>
      <c r="F699" s="143" t="s">
        <v>93</v>
      </c>
      <c r="G699" s="287">
        <v>464.6</v>
      </c>
      <c r="H699" s="287">
        <v>464.6</v>
      </c>
    </row>
    <row r="700" spans="1:10" ht="25.5" x14ac:dyDescent="0.2">
      <c r="A700" s="108" t="s">
        <v>415</v>
      </c>
      <c r="B700" s="146">
        <v>992</v>
      </c>
      <c r="C700" s="140">
        <v>1</v>
      </c>
      <c r="D700" s="140">
        <v>6</v>
      </c>
      <c r="E700" s="93" t="s">
        <v>165</v>
      </c>
      <c r="F700" s="147" t="s">
        <v>190</v>
      </c>
      <c r="G700" s="288">
        <f>G701</f>
        <v>1430.8</v>
      </c>
      <c r="H700" s="288">
        <f>H701</f>
        <v>1466</v>
      </c>
    </row>
    <row r="701" spans="1:10" ht="25.5" x14ac:dyDescent="0.2">
      <c r="A701" s="108" t="s">
        <v>416</v>
      </c>
      <c r="B701" s="146">
        <v>992</v>
      </c>
      <c r="C701" s="140">
        <v>1</v>
      </c>
      <c r="D701" s="140">
        <v>6</v>
      </c>
      <c r="E701" s="93" t="s">
        <v>165</v>
      </c>
      <c r="F701" s="147" t="s">
        <v>191</v>
      </c>
      <c r="G701" s="288">
        <f>SUM(G702:G703)</f>
        <v>1430.8</v>
      </c>
      <c r="H701" s="288">
        <f>SUM(H702:H703)</f>
        <v>1466</v>
      </c>
    </row>
    <row r="702" spans="1:10" ht="25.5" x14ac:dyDescent="0.2">
      <c r="A702" s="110" t="s">
        <v>121</v>
      </c>
      <c r="B702" s="141">
        <v>992</v>
      </c>
      <c r="C702" s="142">
        <v>1</v>
      </c>
      <c r="D702" s="142">
        <v>6</v>
      </c>
      <c r="E702" s="94" t="s">
        <v>165</v>
      </c>
      <c r="F702" s="143" t="s">
        <v>122</v>
      </c>
      <c r="G702" s="287">
        <v>142</v>
      </c>
      <c r="H702" s="287">
        <v>149</v>
      </c>
    </row>
    <row r="703" spans="1:10" ht="25.5" x14ac:dyDescent="0.2">
      <c r="A703" s="79" t="s">
        <v>421</v>
      </c>
      <c r="B703" s="141">
        <v>992</v>
      </c>
      <c r="C703" s="142">
        <v>1</v>
      </c>
      <c r="D703" s="142">
        <v>6</v>
      </c>
      <c r="E703" s="94" t="s">
        <v>165</v>
      </c>
      <c r="F703" s="143" t="s">
        <v>91</v>
      </c>
      <c r="G703" s="287">
        <f>1276.7+12.1</f>
        <v>1288.8</v>
      </c>
      <c r="H703" s="287">
        <f>1304.9+12.1</f>
        <v>1317</v>
      </c>
    </row>
    <row r="704" spans="1:10" ht="15" x14ac:dyDescent="0.2">
      <c r="A704" s="108" t="s">
        <v>192</v>
      </c>
      <c r="B704" s="146">
        <v>992</v>
      </c>
      <c r="C704" s="140">
        <v>1</v>
      </c>
      <c r="D704" s="140">
        <v>6</v>
      </c>
      <c r="E704" s="93" t="s">
        <v>165</v>
      </c>
      <c r="F704" s="147" t="s">
        <v>193</v>
      </c>
      <c r="G704" s="288">
        <f>G705</f>
        <v>11</v>
      </c>
      <c r="H704" s="288">
        <f>H705</f>
        <v>11</v>
      </c>
    </row>
    <row r="705" spans="1:8" ht="15" x14ac:dyDescent="0.2">
      <c r="A705" s="108" t="s">
        <v>195</v>
      </c>
      <c r="B705" s="146">
        <v>992</v>
      </c>
      <c r="C705" s="140">
        <v>1</v>
      </c>
      <c r="D705" s="140">
        <v>6</v>
      </c>
      <c r="E705" s="93" t="s">
        <v>165</v>
      </c>
      <c r="F705" s="147" t="s">
        <v>194</v>
      </c>
      <c r="G705" s="288">
        <f>G706</f>
        <v>11</v>
      </c>
      <c r="H705" s="288">
        <f>H706</f>
        <v>11</v>
      </c>
    </row>
    <row r="706" spans="1:8" ht="15" x14ac:dyDescent="0.2">
      <c r="A706" s="75" t="s">
        <v>99</v>
      </c>
      <c r="B706" s="141">
        <v>992</v>
      </c>
      <c r="C706" s="142">
        <v>1</v>
      </c>
      <c r="D706" s="142">
        <v>6</v>
      </c>
      <c r="E706" s="94" t="s">
        <v>165</v>
      </c>
      <c r="F706" s="143" t="s">
        <v>100</v>
      </c>
      <c r="G706" s="287">
        <v>11</v>
      </c>
      <c r="H706" s="287">
        <v>11</v>
      </c>
    </row>
    <row r="707" spans="1:8" ht="178.5" x14ac:dyDescent="0.2">
      <c r="A707" s="231" t="s">
        <v>82</v>
      </c>
      <c r="B707" s="146">
        <v>992</v>
      </c>
      <c r="C707" s="140">
        <v>1</v>
      </c>
      <c r="D707" s="140">
        <v>6</v>
      </c>
      <c r="E707" s="145" t="s">
        <v>459</v>
      </c>
      <c r="F707" s="146"/>
      <c r="G707" s="288">
        <f t="shared" ref="G707:H709" si="76">G708</f>
        <v>3</v>
      </c>
      <c r="H707" s="288">
        <f t="shared" si="76"/>
        <v>3</v>
      </c>
    </row>
    <row r="708" spans="1:8" ht="25.5" x14ac:dyDescent="0.2">
      <c r="A708" s="108" t="s">
        <v>415</v>
      </c>
      <c r="B708" s="146">
        <v>992</v>
      </c>
      <c r="C708" s="140">
        <v>1</v>
      </c>
      <c r="D708" s="140">
        <v>6</v>
      </c>
      <c r="E708" s="145" t="s">
        <v>459</v>
      </c>
      <c r="F708" s="146">
        <v>200</v>
      </c>
      <c r="G708" s="288">
        <f t="shared" si="76"/>
        <v>3</v>
      </c>
      <c r="H708" s="288">
        <f t="shared" si="76"/>
        <v>3</v>
      </c>
    </row>
    <row r="709" spans="1:8" ht="25.5" x14ac:dyDescent="0.2">
      <c r="A709" s="108" t="s">
        <v>416</v>
      </c>
      <c r="B709" s="146">
        <v>992</v>
      </c>
      <c r="C709" s="140">
        <v>1</v>
      </c>
      <c r="D709" s="140">
        <v>6</v>
      </c>
      <c r="E709" s="145" t="s">
        <v>459</v>
      </c>
      <c r="F709" s="146">
        <v>240</v>
      </c>
      <c r="G709" s="288">
        <f t="shared" si="76"/>
        <v>3</v>
      </c>
      <c r="H709" s="288">
        <f t="shared" si="76"/>
        <v>3</v>
      </c>
    </row>
    <row r="710" spans="1:8" ht="25.5" x14ac:dyDescent="0.2">
      <c r="A710" s="79" t="s">
        <v>421</v>
      </c>
      <c r="B710" s="141">
        <v>992</v>
      </c>
      <c r="C710" s="142">
        <v>1</v>
      </c>
      <c r="D710" s="142">
        <v>6</v>
      </c>
      <c r="E710" s="272" t="s">
        <v>459</v>
      </c>
      <c r="F710" s="143" t="s">
        <v>91</v>
      </c>
      <c r="G710" s="287">
        <v>3</v>
      </c>
      <c r="H710" s="287">
        <v>3</v>
      </c>
    </row>
    <row r="711" spans="1:8" ht="140.25" x14ac:dyDescent="0.2">
      <c r="A711" s="231" t="s">
        <v>81</v>
      </c>
      <c r="B711" s="146">
        <v>992</v>
      </c>
      <c r="C711" s="140">
        <v>1</v>
      </c>
      <c r="D711" s="140">
        <v>6</v>
      </c>
      <c r="E711" s="145" t="s">
        <v>460</v>
      </c>
      <c r="F711" s="146"/>
      <c r="G711" s="288">
        <f>G714</f>
        <v>3</v>
      </c>
      <c r="H711" s="288">
        <f>H714</f>
        <v>3</v>
      </c>
    </row>
    <row r="712" spans="1:8" ht="25.5" x14ac:dyDescent="0.2">
      <c r="A712" s="108" t="s">
        <v>415</v>
      </c>
      <c r="B712" s="146">
        <v>992</v>
      </c>
      <c r="C712" s="140">
        <v>1</v>
      </c>
      <c r="D712" s="140">
        <v>6</v>
      </c>
      <c r="E712" s="145" t="s">
        <v>460</v>
      </c>
      <c r="F712" s="146">
        <v>200</v>
      </c>
      <c r="G712" s="288">
        <f>G713</f>
        <v>3</v>
      </c>
      <c r="H712" s="288">
        <f>H713</f>
        <v>3</v>
      </c>
    </row>
    <row r="713" spans="1:8" ht="25.5" x14ac:dyDescent="0.2">
      <c r="A713" s="108" t="s">
        <v>416</v>
      </c>
      <c r="B713" s="146">
        <v>992</v>
      </c>
      <c r="C713" s="140">
        <v>1</v>
      </c>
      <c r="D713" s="140">
        <v>6</v>
      </c>
      <c r="E713" s="145" t="s">
        <v>460</v>
      </c>
      <c r="F713" s="146">
        <v>240</v>
      </c>
      <c r="G713" s="288">
        <f>G714</f>
        <v>3</v>
      </c>
      <c r="H713" s="288">
        <f>H714</f>
        <v>3</v>
      </c>
    </row>
    <row r="714" spans="1:8" ht="25.5" x14ac:dyDescent="0.2">
      <c r="A714" s="79" t="s">
        <v>421</v>
      </c>
      <c r="B714" s="141">
        <v>992</v>
      </c>
      <c r="C714" s="142">
        <v>1</v>
      </c>
      <c r="D714" s="142">
        <v>6</v>
      </c>
      <c r="E714" s="272" t="s">
        <v>460</v>
      </c>
      <c r="F714" s="143" t="s">
        <v>91</v>
      </c>
      <c r="G714" s="287">
        <v>3</v>
      </c>
      <c r="H714" s="287">
        <v>3</v>
      </c>
    </row>
    <row r="715" spans="1:8" ht="15" x14ac:dyDescent="0.2">
      <c r="A715" s="86" t="s">
        <v>13</v>
      </c>
      <c r="B715" s="93" t="s">
        <v>42</v>
      </c>
      <c r="C715" s="150" t="s">
        <v>8</v>
      </c>
      <c r="D715" s="150" t="s">
        <v>69</v>
      </c>
      <c r="E715" s="93" t="s">
        <v>7</v>
      </c>
      <c r="F715" s="93" t="s">
        <v>7</v>
      </c>
      <c r="G715" s="291">
        <f t="shared" ref="G715:H719" si="77">G716</f>
        <v>141.19999999999999</v>
      </c>
      <c r="H715" s="291">
        <f t="shared" si="77"/>
        <v>141.19999999999999</v>
      </c>
    </row>
    <row r="716" spans="1:8" ht="15" x14ac:dyDescent="0.2">
      <c r="A716" s="232" t="s">
        <v>162</v>
      </c>
      <c r="B716" s="93" t="s">
        <v>42</v>
      </c>
      <c r="C716" s="151" t="s">
        <v>8</v>
      </c>
      <c r="D716" s="151" t="s">
        <v>69</v>
      </c>
      <c r="E716" s="93" t="s">
        <v>161</v>
      </c>
      <c r="F716" s="93" t="s">
        <v>7</v>
      </c>
      <c r="G716" s="291">
        <f t="shared" si="77"/>
        <v>141.19999999999999</v>
      </c>
      <c r="H716" s="291">
        <f t="shared" si="77"/>
        <v>141.19999999999999</v>
      </c>
    </row>
    <row r="717" spans="1:8" ht="15" x14ac:dyDescent="0.2">
      <c r="A717" s="334" t="s">
        <v>539</v>
      </c>
      <c r="B717" s="93" t="s">
        <v>42</v>
      </c>
      <c r="C717" s="151" t="s">
        <v>8</v>
      </c>
      <c r="D717" s="151" t="s">
        <v>69</v>
      </c>
      <c r="E717" s="93" t="s">
        <v>205</v>
      </c>
      <c r="F717" s="93" t="s">
        <v>7</v>
      </c>
      <c r="G717" s="291">
        <f t="shared" si="77"/>
        <v>141.19999999999999</v>
      </c>
      <c r="H717" s="291">
        <f t="shared" si="77"/>
        <v>141.19999999999999</v>
      </c>
    </row>
    <row r="718" spans="1:8" ht="36" x14ac:dyDescent="0.2">
      <c r="A718" s="62" t="s">
        <v>540</v>
      </c>
      <c r="B718" s="11" t="s">
        <v>42</v>
      </c>
      <c r="C718" s="13" t="s">
        <v>8</v>
      </c>
      <c r="D718" s="13" t="s">
        <v>69</v>
      </c>
      <c r="E718" s="11" t="s">
        <v>538</v>
      </c>
      <c r="F718" s="93"/>
      <c r="G718" s="291">
        <f t="shared" si="77"/>
        <v>141.19999999999999</v>
      </c>
      <c r="H718" s="291">
        <f t="shared" si="77"/>
        <v>141.19999999999999</v>
      </c>
    </row>
    <row r="719" spans="1:8" ht="15" x14ac:dyDescent="0.2">
      <c r="A719" s="233" t="s">
        <v>177</v>
      </c>
      <c r="B719" s="11" t="s">
        <v>42</v>
      </c>
      <c r="C719" s="13" t="s">
        <v>8</v>
      </c>
      <c r="D719" s="13" t="s">
        <v>69</v>
      </c>
      <c r="E719" s="11" t="s">
        <v>538</v>
      </c>
      <c r="F719" s="93" t="s">
        <v>175</v>
      </c>
      <c r="G719" s="291">
        <f t="shared" si="77"/>
        <v>141.19999999999999</v>
      </c>
      <c r="H719" s="291">
        <f t="shared" si="77"/>
        <v>141.19999999999999</v>
      </c>
    </row>
    <row r="720" spans="1:8" ht="15" x14ac:dyDescent="0.2">
      <c r="A720" s="219" t="s">
        <v>107</v>
      </c>
      <c r="B720" s="11" t="s">
        <v>42</v>
      </c>
      <c r="C720" s="13" t="s">
        <v>8</v>
      </c>
      <c r="D720" s="13" t="s">
        <v>69</v>
      </c>
      <c r="E720" s="11" t="s">
        <v>538</v>
      </c>
      <c r="F720" s="93" t="s">
        <v>108</v>
      </c>
      <c r="G720" s="291">
        <f t="shared" ref="G720:H720" si="78">G721</f>
        <v>141.19999999999999</v>
      </c>
      <c r="H720" s="291">
        <f t="shared" si="78"/>
        <v>141.19999999999999</v>
      </c>
    </row>
    <row r="721" spans="1:10" ht="15" x14ac:dyDescent="0.2">
      <c r="A721" s="163" t="s">
        <v>90</v>
      </c>
      <c r="B721" s="66" t="s">
        <v>42</v>
      </c>
      <c r="C721" s="67" t="s">
        <v>8</v>
      </c>
      <c r="D721" s="67" t="s">
        <v>69</v>
      </c>
      <c r="E721" s="66" t="s">
        <v>538</v>
      </c>
      <c r="F721" s="94" t="s">
        <v>108</v>
      </c>
      <c r="G721" s="287">
        <v>141.19999999999999</v>
      </c>
      <c r="H721" s="287">
        <v>141.19999999999999</v>
      </c>
    </row>
    <row r="722" spans="1:10" ht="15" x14ac:dyDescent="0.2">
      <c r="A722" s="216" t="s">
        <v>83</v>
      </c>
      <c r="B722" s="148" t="s">
        <v>42</v>
      </c>
      <c r="C722" s="261" t="s">
        <v>19</v>
      </c>
      <c r="D722" s="261" t="s">
        <v>58</v>
      </c>
      <c r="E722" s="148" t="s">
        <v>7</v>
      </c>
      <c r="F722" s="148" t="s">
        <v>7</v>
      </c>
      <c r="G722" s="296">
        <f t="shared" ref="G722:H724" si="79">G723</f>
        <v>1405.8</v>
      </c>
      <c r="H722" s="296">
        <f t="shared" si="79"/>
        <v>1405.8</v>
      </c>
      <c r="I722" s="3"/>
      <c r="J722" s="3"/>
    </row>
    <row r="723" spans="1:10" ht="15" x14ac:dyDescent="0.2">
      <c r="A723" s="86" t="s">
        <v>84</v>
      </c>
      <c r="B723" s="93" t="s">
        <v>42</v>
      </c>
      <c r="C723" s="151" t="s">
        <v>19</v>
      </c>
      <c r="D723" s="151" t="s">
        <v>9</v>
      </c>
      <c r="E723" s="93"/>
      <c r="F723" s="93"/>
      <c r="G723" s="288">
        <f t="shared" si="79"/>
        <v>1405.8</v>
      </c>
      <c r="H723" s="288">
        <f t="shared" si="79"/>
        <v>1405.8</v>
      </c>
    </row>
    <row r="724" spans="1:10" ht="15" x14ac:dyDescent="0.2">
      <c r="A724" s="232" t="s">
        <v>162</v>
      </c>
      <c r="B724" s="93" t="s">
        <v>42</v>
      </c>
      <c r="C724" s="151" t="s">
        <v>19</v>
      </c>
      <c r="D724" s="151" t="s">
        <v>9</v>
      </c>
      <c r="E724" s="93" t="s">
        <v>161</v>
      </c>
      <c r="F724" s="93" t="s">
        <v>7</v>
      </c>
      <c r="G724" s="288">
        <f t="shared" si="79"/>
        <v>1405.8</v>
      </c>
      <c r="H724" s="288">
        <f t="shared" si="79"/>
        <v>1405.8</v>
      </c>
    </row>
    <row r="725" spans="1:10" ht="25.5" x14ac:dyDescent="0.2">
      <c r="A725" s="86" t="s">
        <v>85</v>
      </c>
      <c r="B725" s="93" t="s">
        <v>42</v>
      </c>
      <c r="C725" s="151" t="s">
        <v>19</v>
      </c>
      <c r="D725" s="151" t="s">
        <v>9</v>
      </c>
      <c r="E725" s="93" t="s">
        <v>204</v>
      </c>
      <c r="F725" s="93" t="s">
        <v>7</v>
      </c>
      <c r="G725" s="288">
        <f>G726</f>
        <v>1405.8</v>
      </c>
      <c r="H725" s="288">
        <f>H726</f>
        <v>1405.8</v>
      </c>
    </row>
    <row r="726" spans="1:10" ht="15" x14ac:dyDescent="0.2">
      <c r="A726" s="233" t="s">
        <v>177</v>
      </c>
      <c r="B726" s="93" t="s">
        <v>42</v>
      </c>
      <c r="C726" s="151" t="s">
        <v>19</v>
      </c>
      <c r="D726" s="151" t="s">
        <v>9</v>
      </c>
      <c r="E726" s="93" t="s">
        <v>204</v>
      </c>
      <c r="F726" s="93" t="s">
        <v>175</v>
      </c>
      <c r="G726" s="288">
        <f>G727</f>
        <v>1405.8</v>
      </c>
      <c r="H726" s="288">
        <f>H727</f>
        <v>1405.8</v>
      </c>
    </row>
    <row r="727" spans="1:10" ht="15" x14ac:dyDescent="0.2">
      <c r="A727" s="86" t="s">
        <v>107</v>
      </c>
      <c r="B727" s="93" t="s">
        <v>42</v>
      </c>
      <c r="C727" s="151" t="s">
        <v>19</v>
      </c>
      <c r="D727" s="151" t="s">
        <v>9</v>
      </c>
      <c r="E727" s="93" t="s">
        <v>204</v>
      </c>
      <c r="F727" s="93" t="s">
        <v>108</v>
      </c>
      <c r="G727" s="288">
        <f t="shared" ref="G727:H727" si="80">G728</f>
        <v>1405.8</v>
      </c>
      <c r="H727" s="288">
        <f t="shared" si="80"/>
        <v>1405.8</v>
      </c>
    </row>
    <row r="728" spans="1:10" ht="15" x14ac:dyDescent="0.2">
      <c r="A728" s="163" t="s">
        <v>90</v>
      </c>
      <c r="B728" s="94" t="s">
        <v>42</v>
      </c>
      <c r="C728" s="144" t="s">
        <v>19</v>
      </c>
      <c r="D728" s="144" t="s">
        <v>9</v>
      </c>
      <c r="E728" s="94" t="s">
        <v>204</v>
      </c>
      <c r="F728" s="94" t="s">
        <v>108</v>
      </c>
      <c r="G728" s="287">
        <v>1405.8</v>
      </c>
      <c r="H728" s="287">
        <v>1405.8</v>
      </c>
    </row>
    <row r="729" spans="1:10" ht="27" x14ac:dyDescent="0.2">
      <c r="A729" s="216" t="s">
        <v>80</v>
      </c>
      <c r="B729" s="273">
        <v>992</v>
      </c>
      <c r="C729" s="257">
        <v>13</v>
      </c>
      <c r="D729" s="257">
        <v>0</v>
      </c>
      <c r="E729" s="274"/>
      <c r="F729" s="273"/>
      <c r="G729" s="306">
        <f t="shared" ref="G729:H731" si="81">G730</f>
        <v>200</v>
      </c>
      <c r="H729" s="306">
        <f t="shared" si="81"/>
        <v>200</v>
      </c>
    </row>
    <row r="730" spans="1:10" ht="25.5" x14ac:dyDescent="0.2">
      <c r="A730" s="86" t="s">
        <v>70</v>
      </c>
      <c r="B730" s="93" t="s">
        <v>42</v>
      </c>
      <c r="C730" s="151" t="s">
        <v>69</v>
      </c>
      <c r="D730" s="151" t="s">
        <v>8</v>
      </c>
      <c r="E730" s="93" t="s">
        <v>7</v>
      </c>
      <c r="F730" s="93" t="s">
        <v>7</v>
      </c>
      <c r="G730" s="288">
        <f t="shared" si="81"/>
        <v>200</v>
      </c>
      <c r="H730" s="288">
        <f t="shared" si="81"/>
        <v>200</v>
      </c>
    </row>
    <row r="731" spans="1:10" ht="15" x14ac:dyDescent="0.2">
      <c r="A731" s="86" t="s">
        <v>37</v>
      </c>
      <c r="B731" s="93" t="s">
        <v>42</v>
      </c>
      <c r="C731" s="151" t="s">
        <v>69</v>
      </c>
      <c r="D731" s="151" t="s">
        <v>8</v>
      </c>
      <c r="E731" s="93" t="s">
        <v>178</v>
      </c>
      <c r="F731" s="93" t="s">
        <v>7</v>
      </c>
      <c r="G731" s="288">
        <f t="shared" si="81"/>
        <v>200</v>
      </c>
      <c r="H731" s="288">
        <f t="shared" si="81"/>
        <v>200</v>
      </c>
    </row>
    <row r="732" spans="1:10" ht="15" x14ac:dyDescent="0.2">
      <c r="A732" s="86" t="s">
        <v>180</v>
      </c>
      <c r="B732" s="93" t="s">
        <v>42</v>
      </c>
      <c r="C732" s="151" t="s">
        <v>69</v>
      </c>
      <c r="D732" s="151" t="s">
        <v>8</v>
      </c>
      <c r="E732" s="93" t="s">
        <v>178</v>
      </c>
      <c r="F732" s="93" t="s">
        <v>179</v>
      </c>
      <c r="G732" s="288">
        <f>G733</f>
        <v>200</v>
      </c>
      <c r="H732" s="288">
        <f>H733</f>
        <v>200</v>
      </c>
    </row>
    <row r="733" spans="1:10" ht="15" x14ac:dyDescent="0.2">
      <c r="A733" s="163" t="s">
        <v>111</v>
      </c>
      <c r="B733" s="94" t="s">
        <v>42</v>
      </c>
      <c r="C733" s="144" t="s">
        <v>69</v>
      </c>
      <c r="D733" s="144" t="s">
        <v>8</v>
      </c>
      <c r="E733" s="94" t="s">
        <v>178</v>
      </c>
      <c r="F733" s="94" t="s">
        <v>112</v>
      </c>
      <c r="G733" s="287">
        <v>200</v>
      </c>
      <c r="H733" s="287">
        <v>200</v>
      </c>
    </row>
    <row r="734" spans="1:10" ht="27.75" customHeight="1" x14ac:dyDescent="0.2">
      <c r="A734" s="234" t="s">
        <v>76</v>
      </c>
      <c r="B734" s="148" t="s">
        <v>42</v>
      </c>
      <c r="C734" s="261" t="s">
        <v>35</v>
      </c>
      <c r="D734" s="261" t="s">
        <v>58</v>
      </c>
      <c r="E734" s="148" t="s">
        <v>7</v>
      </c>
      <c r="F734" s="148" t="s">
        <v>7</v>
      </c>
      <c r="G734" s="296">
        <f>G735+G747</f>
        <v>13451.8</v>
      </c>
      <c r="H734" s="296">
        <f>H735+H747</f>
        <v>12975.1</v>
      </c>
    </row>
    <row r="735" spans="1:10" ht="25.5" x14ac:dyDescent="0.2">
      <c r="A735" s="218" t="s">
        <v>77</v>
      </c>
      <c r="B735" s="93" t="s">
        <v>42</v>
      </c>
      <c r="C735" s="151" t="s">
        <v>35</v>
      </c>
      <c r="D735" s="151" t="s">
        <v>8</v>
      </c>
      <c r="E735" s="93" t="s">
        <v>7</v>
      </c>
      <c r="F735" s="93" t="s">
        <v>7</v>
      </c>
      <c r="G735" s="288">
        <f t="shared" ref="G735:H735" si="82">G736</f>
        <v>6068.4</v>
      </c>
      <c r="H735" s="288">
        <f t="shared" si="82"/>
        <v>6050</v>
      </c>
    </row>
    <row r="736" spans="1:10" ht="15" x14ac:dyDescent="0.2">
      <c r="A736" s="86" t="s">
        <v>162</v>
      </c>
      <c r="B736" s="93" t="s">
        <v>42</v>
      </c>
      <c r="C736" s="151" t="s">
        <v>35</v>
      </c>
      <c r="D736" s="151" t="s">
        <v>8</v>
      </c>
      <c r="E736" s="93" t="s">
        <v>161</v>
      </c>
      <c r="F736" s="93" t="s">
        <v>7</v>
      </c>
      <c r="G736" s="288">
        <f>G737+G742</f>
        <v>6068.4</v>
      </c>
      <c r="H736" s="288">
        <f>H737+H742</f>
        <v>6050</v>
      </c>
    </row>
    <row r="737" spans="1:10" ht="25.5" x14ac:dyDescent="0.2">
      <c r="A737" s="86" t="s">
        <v>514</v>
      </c>
      <c r="B737" s="93" t="s">
        <v>42</v>
      </c>
      <c r="C737" s="151" t="s">
        <v>35</v>
      </c>
      <c r="D737" s="151" t="s">
        <v>8</v>
      </c>
      <c r="E737" s="93" t="s">
        <v>172</v>
      </c>
      <c r="F737" s="93" t="s">
        <v>7</v>
      </c>
      <c r="G737" s="288">
        <f>G740</f>
        <v>4418.3999999999996</v>
      </c>
      <c r="H737" s="288">
        <f>H740</f>
        <v>4400</v>
      </c>
    </row>
    <row r="738" spans="1:10" ht="15" x14ac:dyDescent="0.2">
      <c r="A738" s="233" t="s">
        <v>177</v>
      </c>
      <c r="B738" s="93" t="s">
        <v>42</v>
      </c>
      <c r="C738" s="151" t="s">
        <v>35</v>
      </c>
      <c r="D738" s="151" t="s">
        <v>8</v>
      </c>
      <c r="E738" s="93" t="s">
        <v>172</v>
      </c>
      <c r="F738" s="93" t="s">
        <v>175</v>
      </c>
      <c r="G738" s="288">
        <f t="shared" ref="G738:H738" si="83">G739</f>
        <v>4418.3999999999996</v>
      </c>
      <c r="H738" s="288">
        <f t="shared" si="83"/>
        <v>4400</v>
      </c>
    </row>
    <row r="739" spans="1:10" ht="15" x14ac:dyDescent="0.2">
      <c r="A739" s="233" t="s">
        <v>57</v>
      </c>
      <c r="B739" s="93" t="s">
        <v>42</v>
      </c>
      <c r="C739" s="151" t="s">
        <v>35</v>
      </c>
      <c r="D739" s="151" t="s">
        <v>8</v>
      </c>
      <c r="E739" s="93" t="s">
        <v>172</v>
      </c>
      <c r="F739" s="93" t="s">
        <v>176</v>
      </c>
      <c r="G739" s="288">
        <f>G740</f>
        <v>4418.3999999999996</v>
      </c>
      <c r="H739" s="288">
        <f>H740</f>
        <v>4400</v>
      </c>
    </row>
    <row r="740" spans="1:10" ht="15" x14ac:dyDescent="0.2">
      <c r="A740" s="86" t="s">
        <v>174</v>
      </c>
      <c r="B740" s="93" t="s">
        <v>42</v>
      </c>
      <c r="C740" s="151" t="s">
        <v>35</v>
      </c>
      <c r="D740" s="151" t="s">
        <v>8</v>
      </c>
      <c r="E740" s="93" t="s">
        <v>172</v>
      </c>
      <c r="F740" s="93" t="s">
        <v>113</v>
      </c>
      <c r="G740" s="288">
        <f>G741</f>
        <v>4418.3999999999996</v>
      </c>
      <c r="H740" s="288">
        <f>H741</f>
        <v>4400</v>
      </c>
    </row>
    <row r="741" spans="1:10" ht="15" x14ac:dyDescent="0.2">
      <c r="A741" s="163" t="s">
        <v>66</v>
      </c>
      <c r="B741" s="94" t="s">
        <v>42</v>
      </c>
      <c r="C741" s="144" t="s">
        <v>35</v>
      </c>
      <c r="D741" s="144" t="s">
        <v>8</v>
      </c>
      <c r="E741" s="94" t="s">
        <v>172</v>
      </c>
      <c r="F741" s="94" t="s">
        <v>113</v>
      </c>
      <c r="G741" s="287">
        <v>4418.3999999999996</v>
      </c>
      <c r="H741" s="287">
        <v>4400</v>
      </c>
    </row>
    <row r="742" spans="1:10" ht="15" x14ac:dyDescent="0.2">
      <c r="A742" s="86" t="s">
        <v>435</v>
      </c>
      <c r="B742" s="93" t="s">
        <v>42</v>
      </c>
      <c r="C742" s="151" t="s">
        <v>35</v>
      </c>
      <c r="D742" s="151" t="s">
        <v>8</v>
      </c>
      <c r="E742" s="93" t="s">
        <v>458</v>
      </c>
      <c r="F742" s="93" t="s">
        <v>7</v>
      </c>
      <c r="G742" s="288">
        <f t="shared" ref="G742:H745" si="84">G743</f>
        <v>1650</v>
      </c>
      <c r="H742" s="288">
        <f t="shared" si="84"/>
        <v>1650</v>
      </c>
    </row>
    <row r="743" spans="1:10" ht="15" x14ac:dyDescent="0.2">
      <c r="A743" s="222" t="s">
        <v>177</v>
      </c>
      <c r="B743" s="93" t="s">
        <v>42</v>
      </c>
      <c r="C743" s="151" t="s">
        <v>35</v>
      </c>
      <c r="D743" s="151" t="s">
        <v>8</v>
      </c>
      <c r="E743" s="93" t="s">
        <v>458</v>
      </c>
      <c r="F743" s="93" t="s">
        <v>175</v>
      </c>
      <c r="G743" s="288">
        <f t="shared" si="84"/>
        <v>1650</v>
      </c>
      <c r="H743" s="288">
        <f t="shared" si="84"/>
        <v>1650</v>
      </c>
    </row>
    <row r="744" spans="1:10" ht="15" x14ac:dyDescent="0.2">
      <c r="A744" s="222" t="s">
        <v>57</v>
      </c>
      <c r="B744" s="93" t="s">
        <v>42</v>
      </c>
      <c r="C744" s="151" t="s">
        <v>35</v>
      </c>
      <c r="D744" s="151" t="s">
        <v>8</v>
      </c>
      <c r="E744" s="93" t="s">
        <v>458</v>
      </c>
      <c r="F744" s="93" t="s">
        <v>176</v>
      </c>
      <c r="G744" s="288">
        <f t="shared" si="84"/>
        <v>1650</v>
      </c>
      <c r="H744" s="288">
        <f t="shared" si="84"/>
        <v>1650</v>
      </c>
    </row>
    <row r="745" spans="1:10" ht="15" x14ac:dyDescent="0.2">
      <c r="A745" s="86" t="s">
        <v>174</v>
      </c>
      <c r="B745" s="93" t="s">
        <v>42</v>
      </c>
      <c r="C745" s="151" t="s">
        <v>35</v>
      </c>
      <c r="D745" s="151" t="s">
        <v>8</v>
      </c>
      <c r="E745" s="93" t="s">
        <v>458</v>
      </c>
      <c r="F745" s="93" t="s">
        <v>113</v>
      </c>
      <c r="G745" s="288">
        <f t="shared" si="84"/>
        <v>1650</v>
      </c>
      <c r="H745" s="288">
        <f t="shared" si="84"/>
        <v>1650</v>
      </c>
    </row>
    <row r="746" spans="1:10" ht="15" x14ac:dyDescent="0.2">
      <c r="A746" s="163" t="s">
        <v>67</v>
      </c>
      <c r="B746" s="94" t="s">
        <v>42</v>
      </c>
      <c r="C746" s="144" t="s">
        <v>35</v>
      </c>
      <c r="D746" s="144" t="s">
        <v>8</v>
      </c>
      <c r="E746" s="94" t="s">
        <v>458</v>
      </c>
      <c r="F746" s="94" t="s">
        <v>113</v>
      </c>
      <c r="G746" s="287">
        <v>1650</v>
      </c>
      <c r="H746" s="287">
        <v>1650</v>
      </c>
    </row>
    <row r="747" spans="1:10" ht="15" x14ac:dyDescent="0.2">
      <c r="A747" s="218" t="s">
        <v>78</v>
      </c>
      <c r="B747" s="93" t="s">
        <v>42</v>
      </c>
      <c r="C747" s="151" t="s">
        <v>35</v>
      </c>
      <c r="D747" s="151" t="s">
        <v>19</v>
      </c>
      <c r="E747" s="93"/>
      <c r="F747" s="93"/>
      <c r="G747" s="288">
        <f t="shared" ref="G747:H750" si="85">G748</f>
        <v>7383.4</v>
      </c>
      <c r="H747" s="288">
        <f t="shared" si="85"/>
        <v>6925.1</v>
      </c>
    </row>
    <row r="748" spans="1:10" ht="15" x14ac:dyDescent="0.2">
      <c r="A748" s="86" t="s">
        <v>162</v>
      </c>
      <c r="B748" s="93" t="s">
        <v>42</v>
      </c>
      <c r="C748" s="151" t="s">
        <v>35</v>
      </c>
      <c r="D748" s="151" t="s">
        <v>19</v>
      </c>
      <c r="E748" s="93" t="s">
        <v>161</v>
      </c>
      <c r="F748" s="93" t="s">
        <v>7</v>
      </c>
      <c r="G748" s="288">
        <f t="shared" si="85"/>
        <v>7383.4</v>
      </c>
      <c r="H748" s="288">
        <f t="shared" si="85"/>
        <v>6925.1</v>
      </c>
    </row>
    <row r="749" spans="1:10" ht="25.5" x14ac:dyDescent="0.2">
      <c r="A749" s="233" t="s">
        <v>171</v>
      </c>
      <c r="B749" s="93" t="s">
        <v>42</v>
      </c>
      <c r="C749" s="151" t="s">
        <v>35</v>
      </c>
      <c r="D749" s="151" t="s">
        <v>19</v>
      </c>
      <c r="E749" s="93" t="s">
        <v>173</v>
      </c>
      <c r="F749" s="93" t="s">
        <v>7</v>
      </c>
      <c r="G749" s="288">
        <f t="shared" si="85"/>
        <v>7383.4</v>
      </c>
      <c r="H749" s="288">
        <f t="shared" si="85"/>
        <v>6925.1</v>
      </c>
    </row>
    <row r="750" spans="1:10" ht="15" x14ac:dyDescent="0.2">
      <c r="A750" s="233" t="s">
        <v>177</v>
      </c>
      <c r="B750" s="93" t="s">
        <v>42</v>
      </c>
      <c r="C750" s="151" t="s">
        <v>35</v>
      </c>
      <c r="D750" s="151" t="s">
        <v>19</v>
      </c>
      <c r="E750" s="93" t="s">
        <v>173</v>
      </c>
      <c r="F750" s="93" t="s">
        <v>175</v>
      </c>
      <c r="G750" s="288">
        <f t="shared" si="85"/>
        <v>7383.4</v>
      </c>
      <c r="H750" s="288">
        <f t="shared" si="85"/>
        <v>6925.1</v>
      </c>
    </row>
    <row r="751" spans="1:10" ht="15" x14ac:dyDescent="0.2">
      <c r="A751" s="233" t="s">
        <v>57</v>
      </c>
      <c r="B751" s="93" t="s">
        <v>42</v>
      </c>
      <c r="C751" s="151" t="s">
        <v>35</v>
      </c>
      <c r="D751" s="151" t="s">
        <v>19</v>
      </c>
      <c r="E751" s="93" t="s">
        <v>173</v>
      </c>
      <c r="F751" s="93" t="s">
        <v>176</v>
      </c>
      <c r="G751" s="288">
        <f>G752</f>
        <v>7383.4</v>
      </c>
      <c r="H751" s="288">
        <f>H752</f>
        <v>6925.1</v>
      </c>
    </row>
    <row r="752" spans="1:10" ht="15" x14ac:dyDescent="0.2">
      <c r="A752" s="163" t="s">
        <v>78</v>
      </c>
      <c r="B752" s="94" t="s">
        <v>42</v>
      </c>
      <c r="C752" s="144" t="s">
        <v>35</v>
      </c>
      <c r="D752" s="144" t="s">
        <v>19</v>
      </c>
      <c r="E752" s="94" t="s">
        <v>173</v>
      </c>
      <c r="F752" s="94" t="s">
        <v>114</v>
      </c>
      <c r="G752" s="287">
        <v>7383.4</v>
      </c>
      <c r="H752" s="287">
        <v>6925.1</v>
      </c>
      <c r="I752" s="3">
        <f>G752+G746+G741+G728+G721</f>
        <v>14998.8</v>
      </c>
      <c r="J752" s="3">
        <f>H752+H746+H741+H728+H721</f>
        <v>14522.1</v>
      </c>
    </row>
    <row r="753" spans="1:8" ht="14.25" x14ac:dyDescent="0.2">
      <c r="A753" s="133" t="s">
        <v>149</v>
      </c>
      <c r="B753" s="125" t="s">
        <v>42</v>
      </c>
      <c r="C753" s="125">
        <v>99</v>
      </c>
      <c r="D753" s="125" t="s">
        <v>58</v>
      </c>
      <c r="E753" s="125"/>
      <c r="F753" s="125"/>
      <c r="G753" s="308">
        <f t="shared" ref="G753:H757" si="86">G754</f>
        <v>17000</v>
      </c>
      <c r="H753" s="308">
        <f t="shared" si="86"/>
        <v>34600</v>
      </c>
    </row>
    <row r="754" spans="1:8" ht="15" x14ac:dyDescent="0.2">
      <c r="A754" s="134" t="s">
        <v>150</v>
      </c>
      <c r="B754" s="126" t="s">
        <v>42</v>
      </c>
      <c r="C754" s="126">
        <v>99</v>
      </c>
      <c r="D754" s="126">
        <v>99</v>
      </c>
      <c r="E754" s="127"/>
      <c r="F754" s="126"/>
      <c r="G754" s="309">
        <f t="shared" si="86"/>
        <v>17000</v>
      </c>
      <c r="H754" s="309">
        <f t="shared" si="86"/>
        <v>34600</v>
      </c>
    </row>
    <row r="755" spans="1:8" ht="15" x14ac:dyDescent="0.2">
      <c r="A755" s="134" t="s">
        <v>162</v>
      </c>
      <c r="B755" s="126" t="s">
        <v>42</v>
      </c>
      <c r="C755" s="126">
        <v>99</v>
      </c>
      <c r="D755" s="126">
        <v>99</v>
      </c>
      <c r="E755" s="127" t="s">
        <v>161</v>
      </c>
      <c r="F755" s="126"/>
      <c r="G755" s="309">
        <f t="shared" si="86"/>
        <v>17000</v>
      </c>
      <c r="H755" s="309">
        <f t="shared" si="86"/>
        <v>34600</v>
      </c>
    </row>
    <row r="756" spans="1:8" ht="15" x14ac:dyDescent="0.2">
      <c r="A756" s="134" t="s">
        <v>150</v>
      </c>
      <c r="B756" s="126" t="s">
        <v>42</v>
      </c>
      <c r="C756" s="126">
        <v>99</v>
      </c>
      <c r="D756" s="126">
        <v>99</v>
      </c>
      <c r="E756" s="127" t="s">
        <v>419</v>
      </c>
      <c r="F756" s="126"/>
      <c r="G756" s="309">
        <f t="shared" si="86"/>
        <v>17000</v>
      </c>
      <c r="H756" s="309">
        <f t="shared" si="86"/>
        <v>34600</v>
      </c>
    </row>
    <row r="757" spans="1:8" ht="15" x14ac:dyDescent="0.2">
      <c r="A757" s="134" t="s">
        <v>192</v>
      </c>
      <c r="B757" s="126" t="s">
        <v>42</v>
      </c>
      <c r="C757" s="126">
        <v>99</v>
      </c>
      <c r="D757" s="126">
        <v>99</v>
      </c>
      <c r="E757" s="127" t="s">
        <v>419</v>
      </c>
      <c r="F757" s="126">
        <v>800</v>
      </c>
      <c r="G757" s="309">
        <f t="shared" si="86"/>
        <v>17000</v>
      </c>
      <c r="H757" s="309">
        <f t="shared" si="86"/>
        <v>34600</v>
      </c>
    </row>
    <row r="758" spans="1:8" ht="15" x14ac:dyDescent="0.2">
      <c r="A758" s="135" t="s">
        <v>151</v>
      </c>
      <c r="B758" s="128" t="s">
        <v>42</v>
      </c>
      <c r="C758" s="129">
        <v>99</v>
      </c>
      <c r="D758" s="129">
        <v>99</v>
      </c>
      <c r="E758" s="128" t="s">
        <v>419</v>
      </c>
      <c r="F758" s="128">
        <v>880</v>
      </c>
      <c r="G758" s="310">
        <v>17000</v>
      </c>
      <c r="H758" s="310">
        <v>34600</v>
      </c>
    </row>
    <row r="759" spans="1:8" ht="31.5" customHeight="1" x14ac:dyDescent="0.2">
      <c r="A759" s="9"/>
      <c r="G759" s="16"/>
      <c r="H759" s="16"/>
    </row>
    <row r="760" spans="1:8" ht="31.5" customHeight="1" x14ac:dyDescent="0.2">
      <c r="A760" s="9"/>
      <c r="G760" s="16"/>
      <c r="H760" s="16"/>
    </row>
    <row r="761" spans="1:8" ht="31.5" customHeight="1" x14ac:dyDescent="0.2">
      <c r="A761" s="9"/>
    </row>
    <row r="762" spans="1:8" ht="31.5" customHeight="1" x14ac:dyDescent="0.2">
      <c r="A762" s="9"/>
    </row>
    <row r="763" spans="1:8" ht="31.5" customHeight="1" x14ac:dyDescent="0.2">
      <c r="A763" s="9"/>
    </row>
    <row r="764" spans="1:8" ht="31.5" customHeight="1" x14ac:dyDescent="0.2">
      <c r="A764" s="9"/>
    </row>
    <row r="765" spans="1:8" ht="31.5" customHeight="1" x14ac:dyDescent="0.2">
      <c r="A765" s="4"/>
      <c r="B765" s="4"/>
      <c r="C765" s="4"/>
      <c r="D765" s="4"/>
      <c r="E765" s="4"/>
      <c r="F765" s="4"/>
    </row>
    <row r="766" spans="1:8" ht="31.5" customHeight="1" x14ac:dyDescent="0.2">
      <c r="A766" s="4"/>
      <c r="B766" s="4"/>
      <c r="C766" s="4"/>
      <c r="D766" s="4"/>
      <c r="E766" s="4"/>
      <c r="F766" s="4"/>
    </row>
    <row r="767" spans="1:8" ht="31.5" customHeight="1" x14ac:dyDescent="0.2">
      <c r="A767" s="4"/>
      <c r="B767" s="4"/>
      <c r="C767" s="4"/>
      <c r="D767" s="4"/>
      <c r="E767" s="4"/>
      <c r="F767" s="4"/>
    </row>
    <row r="768" spans="1:8" ht="31.5" customHeight="1" x14ac:dyDescent="0.2">
      <c r="A768" s="4"/>
      <c r="B768" s="4"/>
      <c r="C768" s="4"/>
      <c r="D768" s="4"/>
      <c r="E768" s="4"/>
      <c r="F768" s="4"/>
    </row>
    <row r="769" spans="1:6" ht="31.5" customHeight="1" x14ac:dyDescent="0.2">
      <c r="A769" s="4"/>
      <c r="B769" s="4"/>
      <c r="C769" s="4"/>
      <c r="D769" s="4"/>
      <c r="E769" s="4"/>
      <c r="F769" s="4"/>
    </row>
    <row r="770" spans="1:6" ht="31.5" customHeight="1" x14ac:dyDescent="0.2">
      <c r="A770" s="4"/>
      <c r="B770" s="4"/>
      <c r="C770" s="4"/>
      <c r="D770" s="4"/>
      <c r="E770" s="4"/>
      <c r="F770" s="4"/>
    </row>
    <row r="771" spans="1:6" ht="31.5" customHeight="1" x14ac:dyDescent="0.2">
      <c r="A771" s="4"/>
      <c r="B771" s="4"/>
      <c r="C771" s="4"/>
      <c r="D771" s="4"/>
      <c r="E771" s="4"/>
      <c r="F771" s="4"/>
    </row>
    <row r="772" spans="1:6" ht="31.5" customHeight="1" x14ac:dyDescent="0.2">
      <c r="A772" s="4"/>
      <c r="B772" s="4"/>
      <c r="C772" s="4"/>
      <c r="D772" s="4"/>
      <c r="E772" s="4"/>
      <c r="F772" s="4"/>
    </row>
    <row r="773" spans="1:6" ht="31.5" customHeight="1" x14ac:dyDescent="0.2">
      <c r="A773" s="4"/>
      <c r="B773" s="4"/>
      <c r="C773" s="4"/>
      <c r="D773" s="4"/>
      <c r="E773" s="4"/>
      <c r="F773" s="4"/>
    </row>
    <row r="774" spans="1:6" ht="31.5" customHeight="1" x14ac:dyDescent="0.2">
      <c r="A774" s="4"/>
      <c r="B774" s="4"/>
      <c r="C774" s="4"/>
      <c r="D774" s="4"/>
      <c r="E774" s="4"/>
      <c r="F774" s="4"/>
    </row>
    <row r="775" spans="1:6" ht="31.5" customHeight="1" x14ac:dyDescent="0.2">
      <c r="A775" s="4"/>
      <c r="B775" s="4"/>
      <c r="C775" s="4"/>
      <c r="D775" s="4"/>
      <c r="E775" s="4"/>
      <c r="F775" s="4"/>
    </row>
    <row r="776" spans="1:6" ht="31.5" customHeight="1" x14ac:dyDescent="0.2">
      <c r="A776" s="4"/>
      <c r="B776" s="4"/>
      <c r="C776" s="4"/>
      <c r="D776" s="4"/>
      <c r="E776" s="4"/>
      <c r="F776" s="4"/>
    </row>
    <row r="777" spans="1:6" ht="31.5" customHeight="1" x14ac:dyDescent="0.2">
      <c r="A777" s="4"/>
      <c r="B777" s="4"/>
      <c r="C777" s="4"/>
      <c r="D777" s="4"/>
      <c r="E777" s="4"/>
      <c r="F777" s="4"/>
    </row>
    <row r="778" spans="1:6" ht="31.5" customHeight="1" x14ac:dyDescent="0.2">
      <c r="A778" s="4"/>
      <c r="B778" s="4"/>
      <c r="C778" s="4"/>
      <c r="D778" s="4"/>
      <c r="E778" s="4"/>
      <c r="F778" s="4"/>
    </row>
    <row r="779" spans="1:6" ht="31.5" customHeight="1" x14ac:dyDescent="0.2">
      <c r="A779" s="4"/>
      <c r="B779" s="4"/>
      <c r="C779" s="4"/>
      <c r="D779" s="4"/>
      <c r="E779" s="4"/>
      <c r="F779" s="4"/>
    </row>
    <row r="780" spans="1:6" ht="31.5" customHeight="1" x14ac:dyDescent="0.2">
      <c r="A780" s="4"/>
      <c r="B780" s="4"/>
      <c r="C780" s="4"/>
      <c r="D780" s="4"/>
      <c r="E780" s="4"/>
      <c r="F780" s="4"/>
    </row>
    <row r="781" spans="1:6" ht="31.5" customHeight="1" x14ac:dyDescent="0.2">
      <c r="A781" s="4"/>
      <c r="B781" s="4"/>
      <c r="C781" s="4"/>
      <c r="D781" s="4"/>
      <c r="E781" s="4"/>
      <c r="F781" s="4"/>
    </row>
    <row r="782" spans="1:6" ht="31.5" customHeight="1" x14ac:dyDescent="0.2">
      <c r="A782" s="4"/>
      <c r="B782" s="4"/>
      <c r="C782" s="4"/>
      <c r="D782" s="4"/>
      <c r="E782" s="4"/>
      <c r="F782" s="4"/>
    </row>
    <row r="783" spans="1:6" ht="31.5" customHeight="1" x14ac:dyDescent="0.2">
      <c r="A783" s="4"/>
      <c r="B783" s="4"/>
      <c r="C783" s="4"/>
      <c r="D783" s="4"/>
      <c r="E783" s="4"/>
      <c r="F783" s="4"/>
    </row>
    <row r="784" spans="1:6" ht="31.5" customHeight="1" x14ac:dyDescent="0.2">
      <c r="A784" s="4"/>
      <c r="B784" s="4"/>
      <c r="C784" s="4"/>
      <c r="D784" s="4"/>
      <c r="E784" s="4"/>
      <c r="F784" s="4"/>
    </row>
    <row r="785" spans="1:6" ht="31.5" customHeight="1" x14ac:dyDescent="0.2">
      <c r="A785" s="4"/>
      <c r="B785" s="4"/>
      <c r="C785" s="4"/>
      <c r="D785" s="4"/>
      <c r="E785" s="4"/>
      <c r="F785" s="4"/>
    </row>
    <row r="786" spans="1:6" ht="31.5" customHeight="1" x14ac:dyDescent="0.2">
      <c r="A786" s="4"/>
      <c r="B786" s="4"/>
      <c r="C786" s="4"/>
      <c r="D786" s="4"/>
      <c r="E786" s="4"/>
      <c r="F786" s="4"/>
    </row>
    <row r="787" spans="1:6" ht="31.5" customHeight="1" x14ac:dyDescent="0.2">
      <c r="A787" s="4"/>
      <c r="B787" s="4"/>
      <c r="C787" s="4"/>
      <c r="D787" s="4"/>
      <c r="E787" s="4"/>
      <c r="F787" s="4"/>
    </row>
    <row r="788" spans="1:6" ht="31.5" customHeight="1" x14ac:dyDescent="0.2">
      <c r="A788" s="4"/>
      <c r="B788" s="4"/>
      <c r="C788" s="4"/>
      <c r="D788" s="4"/>
      <c r="E788" s="4"/>
      <c r="F788" s="4"/>
    </row>
    <row r="789" spans="1:6" ht="31.5" customHeight="1" x14ac:dyDescent="0.2">
      <c r="A789" s="4"/>
      <c r="B789" s="4"/>
      <c r="C789" s="4"/>
      <c r="D789" s="4"/>
      <c r="E789" s="4"/>
      <c r="F789" s="4"/>
    </row>
    <row r="790" spans="1:6" ht="31.5" customHeight="1" x14ac:dyDescent="0.2">
      <c r="A790" s="4"/>
      <c r="B790" s="4"/>
      <c r="C790" s="4"/>
      <c r="D790" s="4"/>
      <c r="E790" s="4"/>
      <c r="F790" s="4"/>
    </row>
    <row r="791" spans="1:6" ht="31.5" customHeight="1" x14ac:dyDescent="0.2">
      <c r="A791" s="4"/>
      <c r="B791" s="4"/>
      <c r="C791" s="4"/>
      <c r="D791" s="4"/>
      <c r="E791" s="4"/>
      <c r="F791" s="4"/>
    </row>
    <row r="792" spans="1:6" ht="31.5" customHeight="1" x14ac:dyDescent="0.2">
      <c r="A792" s="4"/>
      <c r="B792" s="4"/>
      <c r="C792" s="4"/>
      <c r="D792" s="4"/>
      <c r="E792" s="4"/>
      <c r="F792" s="4"/>
    </row>
    <row r="793" spans="1:6" ht="31.5" customHeight="1" x14ac:dyDescent="0.2">
      <c r="A793" s="4"/>
      <c r="B793" s="4"/>
      <c r="C793" s="4"/>
      <c r="D793" s="4"/>
      <c r="E793" s="4"/>
      <c r="F793" s="4"/>
    </row>
    <row r="794" spans="1:6" ht="31.5" customHeight="1" x14ac:dyDescent="0.2">
      <c r="A794" s="4"/>
      <c r="B794" s="4"/>
      <c r="C794" s="4"/>
      <c r="D794" s="4"/>
      <c r="E794" s="4"/>
      <c r="F794" s="4"/>
    </row>
    <row r="795" spans="1:6" ht="31.5" customHeight="1" x14ac:dyDescent="0.2">
      <c r="A795" s="4"/>
      <c r="B795" s="4"/>
      <c r="C795" s="4"/>
      <c r="D795" s="4"/>
      <c r="E795" s="4"/>
      <c r="F795" s="4"/>
    </row>
    <row r="796" spans="1:6" ht="31.5" customHeight="1" x14ac:dyDescent="0.2">
      <c r="A796" s="4"/>
      <c r="B796" s="4"/>
      <c r="C796" s="4"/>
      <c r="D796" s="4"/>
      <c r="E796" s="4"/>
      <c r="F796" s="4"/>
    </row>
    <row r="797" spans="1:6" ht="31.5" customHeight="1" x14ac:dyDescent="0.2">
      <c r="A797" s="4"/>
      <c r="B797" s="4"/>
      <c r="C797" s="4"/>
      <c r="D797" s="4"/>
      <c r="E797" s="4"/>
      <c r="F797" s="4"/>
    </row>
    <row r="798" spans="1:6" ht="31.5" customHeight="1" x14ac:dyDescent="0.2">
      <c r="A798" s="4"/>
      <c r="B798" s="4"/>
      <c r="C798" s="4"/>
      <c r="D798" s="4"/>
      <c r="E798" s="4"/>
      <c r="F798" s="4"/>
    </row>
    <row r="799" spans="1:6" ht="31.5" customHeight="1" x14ac:dyDescent="0.2">
      <c r="A799" s="4"/>
      <c r="B799" s="4"/>
      <c r="C799" s="4"/>
      <c r="D799" s="4"/>
      <c r="E799" s="4"/>
      <c r="F799" s="4"/>
    </row>
    <row r="800" spans="1:6" ht="31.5" customHeight="1" x14ac:dyDescent="0.2">
      <c r="A800" s="4"/>
      <c r="B800" s="4"/>
      <c r="C800" s="4"/>
      <c r="D800" s="4"/>
      <c r="E800" s="4"/>
      <c r="F800" s="4"/>
    </row>
    <row r="801" spans="1:6" ht="31.5" customHeight="1" x14ac:dyDescent="0.2">
      <c r="A801" s="4"/>
      <c r="B801" s="4"/>
      <c r="C801" s="4"/>
      <c r="D801" s="4"/>
      <c r="E801" s="4"/>
      <c r="F801" s="4"/>
    </row>
    <row r="802" spans="1:6" ht="31.5" customHeight="1" x14ac:dyDescent="0.2">
      <c r="A802" s="4"/>
      <c r="B802" s="4"/>
      <c r="C802" s="4"/>
      <c r="D802" s="4"/>
      <c r="E802" s="4"/>
      <c r="F802" s="4"/>
    </row>
    <row r="803" spans="1:6" ht="31.5" customHeight="1" x14ac:dyDescent="0.2">
      <c r="A803" s="4"/>
      <c r="B803" s="4"/>
      <c r="C803" s="4"/>
      <c r="D803" s="4"/>
      <c r="E803" s="4"/>
      <c r="F803" s="4"/>
    </row>
    <row r="804" spans="1:6" ht="31.5" customHeight="1" x14ac:dyDescent="0.2">
      <c r="A804" s="4"/>
      <c r="B804" s="4"/>
      <c r="C804" s="4"/>
      <c r="D804" s="4"/>
      <c r="E804" s="4"/>
      <c r="F804" s="4"/>
    </row>
    <row r="805" spans="1:6" ht="31.5" customHeight="1" x14ac:dyDescent="0.2">
      <c r="A805" s="4"/>
      <c r="B805" s="4"/>
      <c r="C805" s="4"/>
      <c r="D805" s="4"/>
      <c r="E805" s="4"/>
      <c r="F805" s="4"/>
    </row>
    <row r="806" spans="1:6" ht="31.5" customHeight="1" x14ac:dyDescent="0.2">
      <c r="A806" s="4"/>
      <c r="B806" s="4"/>
      <c r="C806" s="4"/>
      <c r="D806" s="4"/>
      <c r="E806" s="4"/>
      <c r="F806" s="4"/>
    </row>
    <row r="807" spans="1:6" ht="31.5" customHeight="1" x14ac:dyDescent="0.2">
      <c r="A807" s="4"/>
      <c r="B807" s="4"/>
      <c r="C807" s="4"/>
      <c r="D807" s="4"/>
      <c r="E807" s="4"/>
      <c r="F807" s="4"/>
    </row>
    <row r="808" spans="1:6" ht="31.5" customHeight="1" x14ac:dyDescent="0.2">
      <c r="A808" s="4"/>
      <c r="B808" s="4"/>
      <c r="C808" s="4"/>
      <c r="D808" s="4"/>
      <c r="E808" s="4"/>
      <c r="F808" s="4"/>
    </row>
    <row r="809" spans="1:6" ht="31.5" customHeight="1" x14ac:dyDescent="0.2">
      <c r="A809" s="4"/>
      <c r="B809" s="4"/>
      <c r="C809" s="4"/>
      <c r="D809" s="4"/>
      <c r="E809" s="4"/>
      <c r="F809" s="4"/>
    </row>
    <row r="810" spans="1:6" ht="31.5" customHeight="1" x14ac:dyDescent="0.2">
      <c r="A810" s="4"/>
      <c r="B810" s="4"/>
      <c r="C810" s="4"/>
      <c r="D810" s="4"/>
      <c r="E810" s="4"/>
      <c r="F810" s="4"/>
    </row>
    <row r="811" spans="1:6" ht="31.5" customHeight="1" x14ac:dyDescent="0.2">
      <c r="A811" s="4"/>
      <c r="B811" s="4"/>
      <c r="C811" s="4"/>
      <c r="D811" s="4"/>
      <c r="E811" s="4"/>
      <c r="F811" s="4"/>
    </row>
    <row r="812" spans="1:6" ht="31.5" customHeight="1" x14ac:dyDescent="0.2">
      <c r="A812" s="4"/>
      <c r="B812" s="4"/>
      <c r="C812" s="4"/>
      <c r="D812" s="4"/>
      <c r="E812" s="4"/>
      <c r="F812" s="4"/>
    </row>
    <row r="813" spans="1:6" ht="31.5" customHeight="1" x14ac:dyDescent="0.2">
      <c r="A813" s="4"/>
      <c r="B813" s="4"/>
      <c r="C813" s="4"/>
      <c r="D813" s="4"/>
      <c r="E813" s="4"/>
      <c r="F813" s="4"/>
    </row>
    <row r="814" spans="1:6" ht="31.5" customHeight="1" x14ac:dyDescent="0.2">
      <c r="A814" s="4"/>
      <c r="B814" s="4"/>
      <c r="C814" s="4"/>
      <c r="D814" s="4"/>
      <c r="E814" s="4"/>
      <c r="F814" s="4"/>
    </row>
    <row r="815" spans="1:6" ht="31.5" customHeight="1" x14ac:dyDescent="0.2">
      <c r="A815" s="4"/>
      <c r="B815" s="4"/>
      <c r="C815" s="4"/>
      <c r="D815" s="4"/>
      <c r="E815" s="4"/>
      <c r="F815" s="4"/>
    </row>
    <row r="816" spans="1:6" ht="31.5" customHeight="1" x14ac:dyDescent="0.2">
      <c r="A816" s="4"/>
      <c r="B816" s="4"/>
      <c r="C816" s="4"/>
      <c r="D816" s="4"/>
      <c r="E816" s="4"/>
      <c r="F816" s="4"/>
    </row>
    <row r="817" spans="1:6" ht="31.5" customHeight="1" x14ac:dyDescent="0.2">
      <c r="A817" s="4"/>
      <c r="B817" s="4"/>
      <c r="C817" s="4"/>
      <c r="D817" s="4"/>
      <c r="E817" s="4"/>
      <c r="F817" s="4"/>
    </row>
    <row r="818" spans="1:6" ht="31.5" customHeight="1" x14ac:dyDescent="0.2">
      <c r="A818" s="4"/>
      <c r="B818" s="4"/>
      <c r="C818" s="4"/>
      <c r="D818" s="4"/>
      <c r="E818" s="4"/>
      <c r="F818" s="4"/>
    </row>
    <row r="819" spans="1:6" ht="31.5" customHeight="1" x14ac:dyDescent="0.2">
      <c r="A819" s="4"/>
      <c r="B819" s="4"/>
      <c r="C819" s="4"/>
      <c r="D819" s="4"/>
      <c r="E819" s="4"/>
      <c r="F819" s="4"/>
    </row>
    <row r="820" spans="1:6" ht="31.5" customHeight="1" x14ac:dyDescent="0.2">
      <c r="A820" s="4"/>
      <c r="B820" s="4"/>
      <c r="C820" s="4"/>
      <c r="D820" s="4"/>
      <c r="E820" s="4"/>
      <c r="F820" s="4"/>
    </row>
    <row r="821" spans="1:6" ht="31.5" customHeight="1" x14ac:dyDescent="0.2">
      <c r="A821" s="4"/>
      <c r="B821" s="4"/>
      <c r="C821" s="4"/>
      <c r="D821" s="4"/>
      <c r="E821" s="4"/>
      <c r="F821" s="4"/>
    </row>
    <row r="822" spans="1:6" ht="31.5" customHeight="1" x14ac:dyDescent="0.2">
      <c r="A822" s="4"/>
      <c r="B822" s="4"/>
      <c r="C822" s="4"/>
      <c r="D822" s="4"/>
      <c r="E822" s="4"/>
      <c r="F822" s="4"/>
    </row>
    <row r="823" spans="1:6" ht="31.5" customHeight="1" x14ac:dyDescent="0.2">
      <c r="A823" s="4"/>
      <c r="B823" s="4"/>
      <c r="C823" s="4"/>
      <c r="D823" s="4"/>
      <c r="E823" s="4"/>
      <c r="F823" s="4"/>
    </row>
    <row r="824" spans="1:6" ht="31.5" customHeight="1" x14ac:dyDescent="0.2">
      <c r="A824" s="4"/>
      <c r="B824" s="4"/>
      <c r="C824" s="4"/>
      <c r="D824" s="4"/>
      <c r="E824" s="4"/>
      <c r="F824" s="4"/>
    </row>
    <row r="825" spans="1:6" ht="31.5" customHeight="1" x14ac:dyDescent="0.2">
      <c r="A825" s="4"/>
      <c r="B825" s="4"/>
      <c r="C825" s="4"/>
      <c r="D825" s="4"/>
      <c r="E825" s="4"/>
      <c r="F825" s="4"/>
    </row>
    <row r="826" spans="1:6" ht="31.5" customHeight="1" x14ac:dyDescent="0.2">
      <c r="A826" s="4"/>
      <c r="B826" s="4"/>
      <c r="C826" s="4"/>
      <c r="D826" s="4"/>
      <c r="E826" s="4"/>
      <c r="F826" s="4"/>
    </row>
    <row r="827" spans="1:6" ht="31.5" customHeight="1" x14ac:dyDescent="0.2">
      <c r="A827" s="4"/>
      <c r="B827" s="4"/>
      <c r="C827" s="4"/>
      <c r="D827" s="4"/>
      <c r="E827" s="4"/>
      <c r="F827" s="4"/>
    </row>
    <row r="828" spans="1:6" ht="31.5" customHeight="1" x14ac:dyDescent="0.2">
      <c r="A828" s="4"/>
      <c r="B828" s="4"/>
      <c r="C828" s="4"/>
      <c r="D828" s="4"/>
      <c r="E828" s="4"/>
      <c r="F828" s="4"/>
    </row>
    <row r="829" spans="1:6" ht="31.5" customHeight="1" x14ac:dyDescent="0.2">
      <c r="A829" s="4"/>
      <c r="B829" s="4"/>
      <c r="C829" s="4"/>
      <c r="D829" s="4"/>
      <c r="E829" s="4"/>
      <c r="F829" s="4"/>
    </row>
    <row r="830" spans="1:6" ht="31.5" customHeight="1" x14ac:dyDescent="0.2">
      <c r="A830" s="4"/>
      <c r="B830" s="4"/>
      <c r="C830" s="4"/>
      <c r="D830" s="4"/>
      <c r="E830" s="4"/>
      <c r="F830" s="4"/>
    </row>
    <row r="831" spans="1:6" ht="31.5" customHeight="1" x14ac:dyDescent="0.2">
      <c r="A831" s="4"/>
      <c r="B831" s="4"/>
      <c r="C831" s="4"/>
      <c r="D831" s="4"/>
      <c r="E831" s="4"/>
      <c r="F831" s="4"/>
    </row>
    <row r="832" spans="1:6" ht="31.5" customHeight="1" x14ac:dyDescent="0.2">
      <c r="A832" s="4"/>
      <c r="B832" s="4"/>
      <c r="C832" s="4"/>
      <c r="D832" s="4"/>
      <c r="E832" s="4"/>
      <c r="F832" s="4"/>
    </row>
    <row r="833" spans="1:6" ht="31.5" customHeight="1" x14ac:dyDescent="0.2">
      <c r="A833" s="4"/>
      <c r="B833" s="4"/>
      <c r="C833" s="4"/>
      <c r="D833" s="4"/>
      <c r="E833" s="4"/>
      <c r="F833" s="4"/>
    </row>
    <row r="834" spans="1:6" ht="31.5" customHeight="1" x14ac:dyDescent="0.2">
      <c r="A834" s="4"/>
      <c r="B834" s="4"/>
      <c r="C834" s="4"/>
      <c r="D834" s="4"/>
      <c r="E834" s="4"/>
      <c r="F834" s="4"/>
    </row>
    <row r="835" spans="1:6" ht="31.5" customHeight="1" x14ac:dyDescent="0.2">
      <c r="A835" s="4"/>
      <c r="B835" s="4"/>
      <c r="C835" s="4"/>
      <c r="D835" s="4"/>
      <c r="E835" s="4"/>
      <c r="F835" s="4"/>
    </row>
    <row r="836" spans="1:6" ht="31.5" customHeight="1" x14ac:dyDescent="0.2">
      <c r="A836" s="4"/>
      <c r="B836" s="4"/>
      <c r="C836" s="4"/>
      <c r="D836" s="4"/>
      <c r="E836" s="4"/>
      <c r="F836" s="4"/>
    </row>
    <row r="837" spans="1:6" ht="31.5" customHeight="1" x14ac:dyDescent="0.2">
      <c r="A837" s="4"/>
      <c r="B837" s="4"/>
      <c r="C837" s="4"/>
      <c r="D837" s="4"/>
      <c r="E837" s="4"/>
      <c r="F837" s="4"/>
    </row>
    <row r="838" spans="1:6" ht="31.5" customHeight="1" x14ac:dyDescent="0.2">
      <c r="A838" s="4"/>
      <c r="B838" s="4"/>
      <c r="C838" s="4"/>
      <c r="D838" s="4"/>
      <c r="E838" s="4"/>
      <c r="F838" s="4"/>
    </row>
    <row r="839" spans="1:6" ht="31.5" customHeight="1" x14ac:dyDescent="0.2">
      <c r="A839" s="4"/>
      <c r="B839" s="4"/>
      <c r="C839" s="4"/>
      <c r="D839" s="4"/>
      <c r="E839" s="4"/>
      <c r="F839" s="4"/>
    </row>
    <row r="840" spans="1:6" ht="31.5" customHeight="1" x14ac:dyDescent="0.2">
      <c r="A840" s="4"/>
      <c r="B840" s="4"/>
      <c r="C840" s="4"/>
      <c r="D840" s="4"/>
      <c r="E840" s="4"/>
      <c r="F840" s="4"/>
    </row>
    <row r="841" spans="1:6" ht="31.5" customHeight="1" x14ac:dyDescent="0.2">
      <c r="A841" s="4"/>
      <c r="B841" s="4"/>
      <c r="C841" s="4"/>
      <c r="D841" s="4"/>
      <c r="E841" s="4"/>
      <c r="F841" s="4"/>
    </row>
    <row r="842" spans="1:6" ht="31.5" customHeight="1" x14ac:dyDescent="0.2">
      <c r="A842" s="4"/>
      <c r="B842" s="4"/>
      <c r="C842" s="4"/>
      <c r="D842" s="4"/>
      <c r="E842" s="4"/>
      <c r="F842" s="4"/>
    </row>
    <row r="843" spans="1:6" ht="31.5" customHeight="1" x14ac:dyDescent="0.2">
      <c r="A843" s="4"/>
      <c r="B843" s="4"/>
      <c r="C843" s="4"/>
      <c r="D843" s="4"/>
      <c r="E843" s="4"/>
      <c r="F843" s="4"/>
    </row>
    <row r="844" spans="1:6" ht="31.5" customHeight="1" x14ac:dyDescent="0.2">
      <c r="A844" s="4"/>
      <c r="B844" s="4"/>
      <c r="C844" s="4"/>
      <c r="D844" s="4"/>
      <c r="E844" s="4"/>
      <c r="F844" s="4"/>
    </row>
    <row r="845" spans="1:6" ht="31.5" customHeight="1" x14ac:dyDescent="0.2">
      <c r="A845" s="4"/>
      <c r="B845" s="4"/>
      <c r="C845" s="4"/>
      <c r="D845" s="4"/>
      <c r="E845" s="4"/>
      <c r="F845" s="4"/>
    </row>
    <row r="846" spans="1:6" ht="31.5" customHeight="1" x14ac:dyDescent="0.2">
      <c r="A846" s="4"/>
      <c r="B846" s="4"/>
      <c r="C846" s="4"/>
      <c r="D846" s="4"/>
      <c r="E846" s="4"/>
      <c r="F846" s="4"/>
    </row>
    <row r="847" spans="1:6" ht="31.5" customHeight="1" x14ac:dyDescent="0.2">
      <c r="A847" s="4"/>
      <c r="B847" s="4"/>
      <c r="C847" s="4"/>
      <c r="D847" s="4"/>
      <c r="E847" s="4"/>
      <c r="F847" s="4"/>
    </row>
    <row r="848" spans="1:6" ht="31.5" customHeight="1" x14ac:dyDescent="0.2">
      <c r="A848" s="4"/>
      <c r="B848" s="4"/>
      <c r="C848" s="4"/>
      <c r="D848" s="4"/>
      <c r="E848" s="4"/>
      <c r="F848" s="4"/>
    </row>
    <row r="849" spans="1:6" ht="31.5" customHeight="1" x14ac:dyDescent="0.2">
      <c r="A849" s="4"/>
      <c r="B849" s="4"/>
      <c r="C849" s="4"/>
      <c r="D849" s="4"/>
      <c r="E849" s="4"/>
      <c r="F849" s="4"/>
    </row>
    <row r="850" spans="1:6" ht="31.5" customHeight="1" x14ac:dyDescent="0.2">
      <c r="A850" s="4"/>
      <c r="B850" s="4"/>
      <c r="C850" s="4"/>
      <c r="D850" s="4"/>
      <c r="E850" s="4"/>
      <c r="F850" s="4"/>
    </row>
    <row r="851" spans="1:6" ht="31.5" customHeight="1" x14ac:dyDescent="0.2">
      <c r="A851" s="4"/>
      <c r="B851" s="4"/>
      <c r="C851" s="4"/>
      <c r="D851" s="4"/>
      <c r="E851" s="4"/>
      <c r="F851" s="4"/>
    </row>
    <row r="852" spans="1:6" ht="31.5" customHeight="1" x14ac:dyDescent="0.2">
      <c r="A852" s="4"/>
      <c r="B852" s="4"/>
      <c r="C852" s="4"/>
      <c r="D852" s="4"/>
      <c r="E852" s="4"/>
      <c r="F852" s="4"/>
    </row>
    <row r="853" spans="1:6" ht="31.5" customHeight="1" x14ac:dyDescent="0.2">
      <c r="A853" s="4"/>
      <c r="B853" s="4"/>
      <c r="C853" s="4"/>
      <c r="D853" s="4"/>
      <c r="E853" s="4"/>
      <c r="F853" s="4"/>
    </row>
    <row r="854" spans="1:6" ht="31.5" customHeight="1" x14ac:dyDescent="0.2">
      <c r="A854" s="4"/>
      <c r="B854" s="4"/>
      <c r="C854" s="4"/>
      <c r="D854" s="4"/>
      <c r="E854" s="4"/>
      <c r="F854" s="4"/>
    </row>
    <row r="855" spans="1:6" ht="31.5" customHeight="1" x14ac:dyDescent="0.2">
      <c r="A855" s="4"/>
      <c r="B855" s="4"/>
      <c r="C855" s="4"/>
      <c r="D855" s="4"/>
      <c r="E855" s="4"/>
      <c r="F855" s="4"/>
    </row>
    <row r="856" spans="1:6" ht="31.5" customHeight="1" x14ac:dyDescent="0.2">
      <c r="A856" s="4"/>
      <c r="B856" s="4"/>
      <c r="C856" s="4"/>
      <c r="D856" s="4"/>
      <c r="E856" s="4"/>
      <c r="F856" s="4"/>
    </row>
    <row r="857" spans="1:6" ht="31.5" customHeight="1" x14ac:dyDescent="0.2">
      <c r="A857" s="4"/>
      <c r="B857" s="4"/>
      <c r="C857" s="4"/>
      <c r="D857" s="4"/>
      <c r="E857" s="4"/>
      <c r="F857" s="4"/>
    </row>
    <row r="858" spans="1:6" ht="31.5" customHeight="1" x14ac:dyDescent="0.2">
      <c r="A858" s="4"/>
      <c r="B858" s="4"/>
      <c r="C858" s="4"/>
      <c r="D858" s="4"/>
      <c r="E858" s="4"/>
      <c r="F858" s="4"/>
    </row>
    <row r="859" spans="1:6" ht="31.5" customHeight="1" x14ac:dyDescent="0.2">
      <c r="A859" s="4"/>
      <c r="B859" s="4"/>
      <c r="C859" s="4"/>
      <c r="D859" s="4"/>
      <c r="E859" s="4"/>
      <c r="F859" s="4"/>
    </row>
    <row r="860" spans="1:6" ht="31.5" customHeight="1" x14ac:dyDescent="0.2">
      <c r="A860" s="4"/>
      <c r="B860" s="4"/>
      <c r="C860" s="4"/>
      <c r="D860" s="4"/>
      <c r="E860" s="4"/>
      <c r="F860" s="4"/>
    </row>
    <row r="861" spans="1:6" ht="31.5" customHeight="1" x14ac:dyDescent="0.2">
      <c r="A861" s="4"/>
      <c r="B861" s="4"/>
      <c r="C861" s="4"/>
      <c r="D861" s="4"/>
      <c r="E861" s="4"/>
      <c r="F861" s="4"/>
    </row>
    <row r="862" spans="1:6" ht="31.5" customHeight="1" x14ac:dyDescent="0.2">
      <c r="A862" s="4"/>
      <c r="B862" s="4"/>
      <c r="C862" s="4"/>
      <c r="D862" s="4"/>
      <c r="E862" s="4"/>
      <c r="F862" s="4"/>
    </row>
    <row r="863" spans="1:6" ht="31.5" customHeight="1" x14ac:dyDescent="0.2">
      <c r="A863" s="4"/>
      <c r="B863" s="4"/>
      <c r="C863" s="4"/>
      <c r="D863" s="4"/>
      <c r="E863" s="4"/>
      <c r="F863" s="4"/>
    </row>
    <row r="864" spans="1:6" ht="31.5" customHeight="1" x14ac:dyDescent="0.2">
      <c r="A864" s="4"/>
      <c r="B864" s="4"/>
      <c r="C864" s="4"/>
      <c r="D864" s="4"/>
      <c r="E864" s="4"/>
      <c r="F864" s="4"/>
    </row>
    <row r="865" spans="1:6" ht="31.5" customHeight="1" x14ac:dyDescent="0.2">
      <c r="A865" s="4"/>
      <c r="B865" s="4"/>
      <c r="C865" s="4"/>
      <c r="D865" s="4"/>
      <c r="E865" s="4"/>
      <c r="F865" s="4"/>
    </row>
    <row r="866" spans="1:6" ht="31.5" customHeight="1" x14ac:dyDescent="0.2">
      <c r="A866" s="4"/>
      <c r="B866" s="4"/>
      <c r="C866" s="4"/>
      <c r="D866" s="4"/>
      <c r="E866" s="4"/>
      <c r="F866" s="4"/>
    </row>
    <row r="867" spans="1:6" ht="31.5" customHeight="1" x14ac:dyDescent="0.2">
      <c r="A867" s="4"/>
      <c r="B867" s="4"/>
      <c r="C867" s="4"/>
      <c r="D867" s="4"/>
      <c r="E867" s="4"/>
      <c r="F867" s="4"/>
    </row>
    <row r="868" spans="1:6" ht="31.5" customHeight="1" x14ac:dyDescent="0.2">
      <c r="A868" s="4"/>
      <c r="B868" s="4"/>
      <c r="C868" s="4"/>
      <c r="D868" s="4"/>
      <c r="E868" s="4"/>
      <c r="F868" s="4"/>
    </row>
    <row r="869" spans="1:6" ht="31.5" customHeight="1" x14ac:dyDescent="0.2">
      <c r="A869" s="4"/>
      <c r="B869" s="4"/>
      <c r="C869" s="4"/>
      <c r="D869" s="4"/>
      <c r="E869" s="4"/>
      <c r="F869" s="4"/>
    </row>
    <row r="870" spans="1:6" ht="31.5" customHeight="1" x14ac:dyDescent="0.2">
      <c r="A870" s="4"/>
      <c r="B870" s="4"/>
      <c r="C870" s="4"/>
      <c r="D870" s="4"/>
      <c r="E870" s="4"/>
      <c r="F870" s="4"/>
    </row>
    <row r="871" spans="1:6" ht="31.5" customHeight="1" x14ac:dyDescent="0.2">
      <c r="A871" s="4"/>
      <c r="B871" s="4"/>
      <c r="C871" s="4"/>
      <c r="D871" s="4"/>
      <c r="E871" s="4"/>
      <c r="F871" s="4"/>
    </row>
    <row r="872" spans="1:6" ht="31.5" customHeight="1" x14ac:dyDescent="0.2">
      <c r="A872" s="4"/>
      <c r="B872" s="4"/>
      <c r="C872" s="4"/>
      <c r="D872" s="4"/>
      <c r="E872" s="4"/>
      <c r="F872" s="4"/>
    </row>
    <row r="873" spans="1:6" ht="31.5" customHeight="1" x14ac:dyDescent="0.2">
      <c r="A873" s="4"/>
      <c r="B873" s="4"/>
      <c r="C873" s="4"/>
      <c r="D873" s="4"/>
      <c r="E873" s="4"/>
      <c r="F873" s="4"/>
    </row>
    <row r="874" spans="1:6" ht="31.5" customHeight="1" x14ac:dyDescent="0.2">
      <c r="A874" s="4"/>
      <c r="B874" s="4"/>
      <c r="C874" s="4"/>
      <c r="D874" s="4"/>
      <c r="E874" s="4"/>
      <c r="F874" s="4"/>
    </row>
    <row r="875" spans="1:6" ht="31.5" customHeight="1" x14ac:dyDescent="0.2">
      <c r="A875" s="4"/>
      <c r="B875" s="4"/>
      <c r="C875" s="4"/>
      <c r="D875" s="4"/>
      <c r="E875" s="4"/>
      <c r="F875" s="4"/>
    </row>
    <row r="876" spans="1:6" ht="31.5" customHeight="1" x14ac:dyDescent="0.2">
      <c r="A876" s="4"/>
      <c r="B876" s="4"/>
      <c r="C876" s="4"/>
      <c r="D876" s="4"/>
      <c r="E876" s="4"/>
      <c r="F876" s="4"/>
    </row>
    <row r="877" spans="1:6" ht="31.5" customHeight="1" x14ac:dyDescent="0.2">
      <c r="A877" s="4"/>
      <c r="B877" s="4"/>
      <c r="C877" s="4"/>
      <c r="D877" s="4"/>
      <c r="E877" s="4"/>
      <c r="F877" s="4"/>
    </row>
    <row r="878" spans="1:6" ht="31.5" customHeight="1" x14ac:dyDescent="0.2">
      <c r="A878" s="4"/>
      <c r="B878" s="4"/>
      <c r="C878" s="4"/>
      <c r="D878" s="4"/>
      <c r="E878" s="4"/>
      <c r="F878" s="4"/>
    </row>
    <row r="879" spans="1:6" ht="31.5" customHeight="1" x14ac:dyDescent="0.2">
      <c r="A879" s="4"/>
      <c r="B879" s="4"/>
      <c r="C879" s="4"/>
      <c r="D879" s="4"/>
      <c r="E879" s="4"/>
      <c r="F879" s="4"/>
    </row>
    <row r="880" spans="1:6" ht="31.5" customHeight="1" x14ac:dyDescent="0.2">
      <c r="A880" s="4"/>
      <c r="B880" s="4"/>
      <c r="C880" s="4"/>
      <c r="D880" s="4"/>
      <c r="E880" s="4"/>
      <c r="F880" s="4"/>
    </row>
    <row r="881" spans="1:6" ht="31.5" customHeight="1" x14ac:dyDescent="0.2">
      <c r="A881" s="4"/>
      <c r="B881" s="4"/>
      <c r="C881" s="4"/>
      <c r="D881" s="4"/>
      <c r="E881" s="4"/>
      <c r="F881" s="4"/>
    </row>
    <row r="882" spans="1:6" ht="31.5" customHeight="1" x14ac:dyDescent="0.2">
      <c r="A882" s="4"/>
      <c r="B882" s="4"/>
      <c r="C882" s="4"/>
      <c r="D882" s="4"/>
      <c r="E882" s="4"/>
      <c r="F882" s="4"/>
    </row>
    <row r="883" spans="1:6" ht="31.5" customHeight="1" x14ac:dyDescent="0.2">
      <c r="A883" s="4"/>
      <c r="B883" s="4"/>
      <c r="C883" s="4"/>
      <c r="D883" s="4"/>
      <c r="E883" s="4"/>
      <c r="F883" s="4"/>
    </row>
    <row r="884" spans="1:6" ht="31.5" customHeight="1" x14ac:dyDescent="0.2">
      <c r="A884" s="4"/>
      <c r="B884" s="4"/>
      <c r="C884" s="4"/>
      <c r="D884" s="4"/>
      <c r="E884" s="4"/>
      <c r="F884" s="4"/>
    </row>
    <row r="885" spans="1:6" ht="31.5" customHeight="1" x14ac:dyDescent="0.2">
      <c r="A885" s="4"/>
      <c r="B885" s="4"/>
      <c r="C885" s="4"/>
      <c r="D885" s="4"/>
      <c r="E885" s="4"/>
      <c r="F885" s="4"/>
    </row>
  </sheetData>
  <autoFilter ref="A11:L760">
    <filterColumn colId="2" showButton="0"/>
    <filterColumn colId="6" showButton="0"/>
  </autoFilter>
  <customSheetViews>
    <customSheetView guid="{EA1929C7-85F7-40DE-826A-94377FC9966E}" showPageBreaks="1" hiddenRows="1" view="pageBreakPreview" topLeftCell="A189">
      <selection activeCell="A192" sqref="A192"/>
      <pageMargins left="0.70866141732283472" right="0" top="0.74803149606299213" bottom="0.74803149606299213" header="0.31496062992125984" footer="0.31496062992125984"/>
      <pageSetup paperSize="9" scale="75" orientation="portrait" r:id="rId1"/>
    </customSheetView>
    <customSheetView guid="{DA15D12B-B687-4104-AF35-4470F046E021}" printArea="1" showAutoFilter="1" topLeftCell="A400">
      <selection activeCell="A429" sqref="A429"/>
      <colBreaks count="1" manualBreakCount="1">
        <brk id="8" max="1048575" man="1"/>
      </colBreaks>
      <pageMargins left="0.51181102362204722" right="0" top="0" bottom="0" header="0" footer="0"/>
      <pageSetup paperSize="9" scale="80" orientation="portrait" r:id="rId2"/>
      <autoFilter ref="A13:H760"/>
    </customSheetView>
    <customSheetView guid="{DCE8C298-05F2-4894-ADD9-0C8B1A668AE1}" showPageBreaks="1" printArea="1" showAutoFilter="1" view="pageBreakPreview" topLeftCell="A699">
      <selection activeCell="G22" sqref="G22"/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60" orientation="portrait" r:id="rId3"/>
      <autoFilter ref="A9:O745">
        <filterColumn colId="2" showButton="0"/>
        <filterColumn colId="6" showButton="0"/>
      </autoFilter>
    </customSheetView>
    <customSheetView guid="{34CA7316-21D3-43B0-B4D3-6E9FC18023BF}" showAutoFilter="1" hiddenRows="1">
      <selection activeCell="H4" sqref="H4"/>
      <pageMargins left="0.70866141732283472" right="0.19685039370078741" top="0.49" bottom="0.54" header="0.31496062992125984" footer="0.31496062992125984"/>
      <pageSetup paperSize="9" scale="80" orientation="portrait" r:id="rId4"/>
      <autoFilter ref="A17:H578"/>
    </customSheetView>
    <customSheetView guid="{5B0ECC04-287D-41FE-BA8D-5B249E27F599}" printArea="1" showAutoFilter="1">
      <selection activeCell="H13" sqref="H13"/>
      <pageMargins left="0.70866141732283472" right="0.19685039370078741" top="0.74803149606299213" bottom="0.74803149606299213" header="0.31496062992125984" footer="0.31496062992125984"/>
      <pageSetup paperSize="9" scale="80" orientation="portrait" r:id="rId5"/>
      <autoFilter ref="A12:K474"/>
    </customSheetView>
    <customSheetView guid="{C7A8D4BF-496F-467C-ACF1-D36EC033A9AF}" printArea="1" showAutoFilter="1" topLeftCell="A7">
      <selection activeCell="A21" sqref="A21"/>
      <pageMargins left="0.70866141732283472" right="0.19685039370078741" top="0.49" bottom="0.54" header="0.31496062992125984" footer="0.31496062992125984"/>
      <pageSetup paperSize="9" scale="80" orientation="portrait" r:id="rId6"/>
      <autoFilter ref="A16:K547"/>
    </customSheetView>
    <customSheetView guid="{167491D8-6D6D-447D-A119-5E65D8431081}" showPageBreaks="1" printArea="1" showAutoFilter="1" view="pageBreakPreview">
      <selection activeCell="D80" sqref="D80"/>
      <rowBreaks count="2" manualBreakCount="2">
        <brk id="41" max="7" man="1"/>
        <brk id="83" max="7" man="1"/>
      </rowBreaks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70" orientation="portrait" r:id="rId7"/>
      <autoFilter ref="A11:L760">
        <filterColumn colId="2" showButton="0"/>
        <filterColumn colId="6" showButton="0"/>
      </autoFilter>
    </customSheetView>
    <customSheetView guid="{1C060685-541B-49B8-81E5-C9855E92EF71}" showPageBreaks="1" printArea="1" showAutoFilter="1" view="pageBreakPreview">
      <selection activeCell="D80" sqref="D80"/>
      <rowBreaks count="2" manualBreakCount="2">
        <brk id="41" max="7" man="1"/>
        <brk id="83" max="7" man="1"/>
      </rowBreaks>
      <colBreaks count="1" manualBreakCount="1">
        <brk id="8" max="1048575" man="1"/>
      </colBreaks>
      <pageMargins left="0.70866141732283472" right="0" top="0.74803149606299213" bottom="0.74803149606299213" header="0.31496062992125984" footer="0.31496062992125984"/>
      <pageSetup paperSize="9" scale="70" orientation="portrait" r:id="rId8"/>
      <autoFilter ref="A11:L760">
        <filterColumn colId="2" showButton="0"/>
        <filterColumn colId="6" showButton="0"/>
      </autoFilter>
    </customSheetView>
  </customSheetViews>
  <mergeCells count="8">
    <mergeCell ref="B5:H5"/>
    <mergeCell ref="A9:H9"/>
    <mergeCell ref="C11:D11"/>
    <mergeCell ref="G11:H11"/>
    <mergeCell ref="E11:E12"/>
    <mergeCell ref="F11:F12"/>
    <mergeCell ref="B11:B12"/>
    <mergeCell ref="A11:A12"/>
  </mergeCells>
  <pageMargins left="0.70866141732283472" right="0" top="0.74803149606299213" bottom="0.74803149606299213" header="0.31496062992125984" footer="0.31496062992125984"/>
  <pageSetup paperSize="9" scale="70" orientation="portrait" r:id="rId9"/>
  <rowBreaks count="2" manualBreakCount="2">
    <brk id="41" max="7" man="1"/>
    <brk id="83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</vt:lpstr>
      <vt:lpstr>2014 </vt:lpstr>
      <vt:lpstr>2014 год</vt:lpstr>
      <vt:lpstr>2015-2016</vt:lpstr>
      <vt:lpstr>2015-2016 годы</vt:lpstr>
      <vt:lpstr>'2014 '!Область_печати</vt:lpstr>
      <vt:lpstr>'2014 год'!Область_печати</vt:lpstr>
      <vt:lpstr>'2015-2016'!Область_печати</vt:lpstr>
      <vt:lpstr>'2015-2016 годы'!Область_печати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Дячук</cp:lastModifiedBy>
  <cp:lastPrinted>2014-02-28T07:27:36Z</cp:lastPrinted>
  <dcterms:created xsi:type="dcterms:W3CDTF">2003-12-05T21:14:57Z</dcterms:created>
  <dcterms:modified xsi:type="dcterms:W3CDTF">2014-03-05T13:12:12Z</dcterms:modified>
</cp:coreProperties>
</file>